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amboa\Documents\planeación 2016\"/>
    </mc:Choice>
  </mc:AlternateContent>
  <bookViews>
    <workbookView xWindow="0" yWindow="0" windowWidth="18060" windowHeight="8895"/>
  </bookViews>
  <sheets>
    <sheet name="FPL06-I PA Y PGA Consolidado" sheetId="5" r:id="rId1"/>
    <sheet name="Hoja2" sheetId="6" r:id="rId2"/>
  </sheets>
  <definedNames>
    <definedName name="_xlnm._FilterDatabase" localSheetId="0" hidden="1">'FPL06-I PA Y PGA Consolidado'!$A$4:$S$534</definedName>
  </definedNames>
  <calcPr calcId="152511"/>
</workbook>
</file>

<file path=xl/calcChain.xml><?xml version="1.0" encoding="utf-8"?>
<calcChain xmlns="http://schemas.openxmlformats.org/spreadsheetml/2006/main">
  <c r="R126" i="5" l="1"/>
  <c r="R127" i="5"/>
  <c r="R128" i="5"/>
  <c r="R129" i="5"/>
  <c r="N126" i="5"/>
  <c r="N127" i="5"/>
  <c r="N128" i="5"/>
  <c r="N129" i="5"/>
  <c r="R311" i="5" l="1"/>
  <c r="R319" i="5" l="1"/>
  <c r="N318" i="5"/>
  <c r="O311" i="5" l="1"/>
  <c r="N311" i="5"/>
  <c r="O141" i="5" l="1"/>
  <c r="O140" i="5"/>
  <c r="O139" i="5"/>
  <c r="O138" i="5"/>
  <c r="O137" i="5"/>
  <c r="O136" i="5"/>
  <c r="O135" i="5"/>
  <c r="O134" i="5"/>
  <c r="R130" i="5" l="1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O130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O309" i="5" l="1"/>
  <c r="O308" i="5"/>
  <c r="O307" i="5"/>
  <c r="O306" i="5"/>
  <c r="O305" i="5"/>
  <c r="O304" i="5"/>
  <c r="O303" i="5"/>
  <c r="O302" i="5"/>
  <c r="O301" i="5"/>
  <c r="O300" i="5"/>
  <c r="O299" i="5"/>
  <c r="O298" i="5"/>
  <c r="O297" i="5"/>
  <c r="O296" i="5"/>
  <c r="O295" i="5"/>
  <c r="O294" i="5"/>
  <c r="O293" i="5"/>
  <c r="O292" i="5"/>
  <c r="O291" i="5"/>
  <c r="O290" i="5"/>
  <c r="O289" i="5"/>
  <c r="O288" i="5"/>
  <c r="O287" i="5"/>
  <c r="O286" i="5"/>
  <c r="O285" i="5"/>
  <c r="O284" i="5"/>
  <c r="O283" i="5"/>
  <c r="O282" i="5"/>
  <c r="O281" i="5"/>
  <c r="O280" i="5"/>
  <c r="O279" i="5"/>
  <c r="O278" i="5"/>
  <c r="O277" i="5"/>
  <c r="O276" i="5"/>
  <c r="O275" i="5"/>
  <c r="O274" i="5"/>
  <c r="O273" i="5"/>
  <c r="O272" i="5"/>
  <c r="O271" i="5"/>
  <c r="O270" i="5"/>
  <c r="O269" i="5"/>
  <c r="O268" i="5"/>
  <c r="O267" i="5"/>
  <c r="O266" i="5"/>
  <c r="O265" i="5"/>
  <c r="O264" i="5"/>
  <c r="O263" i="5"/>
  <c r="O262" i="5"/>
  <c r="O261" i="5"/>
  <c r="O260" i="5"/>
  <c r="O259" i="5"/>
  <c r="O258" i="5"/>
  <c r="O257" i="5"/>
  <c r="O256" i="5"/>
  <c r="O255" i="5"/>
  <c r="O254" i="5"/>
  <c r="O253" i="5"/>
  <c r="O252" i="5"/>
  <c r="O251" i="5"/>
  <c r="O250" i="5"/>
  <c r="O249" i="5"/>
  <c r="O248" i="5"/>
  <c r="O244" i="5"/>
  <c r="O243" i="5"/>
  <c r="O242" i="5"/>
  <c r="O241" i="5"/>
  <c r="O240" i="5"/>
  <c r="O239" i="5"/>
  <c r="O238" i="5"/>
  <c r="O237" i="5"/>
  <c r="O236" i="5"/>
  <c r="O235" i="5"/>
  <c r="O234" i="5"/>
  <c r="O233" i="5"/>
  <c r="O232" i="5"/>
  <c r="O231" i="5"/>
  <c r="O230" i="5"/>
  <c r="O229" i="5"/>
  <c r="O228" i="5"/>
  <c r="O227" i="5"/>
  <c r="O226" i="5"/>
  <c r="O224" i="5"/>
  <c r="O223" i="5"/>
  <c r="O222" i="5"/>
  <c r="O221" i="5"/>
  <c r="O220" i="5"/>
  <c r="O219" i="5"/>
  <c r="O218" i="5"/>
  <c r="O217" i="5"/>
  <c r="O216" i="5"/>
  <c r="O215" i="5"/>
  <c r="O214" i="5"/>
  <c r="O213" i="5"/>
  <c r="O212" i="5"/>
  <c r="O211" i="5"/>
  <c r="O210" i="5"/>
  <c r="O209" i="5"/>
  <c r="O208" i="5"/>
  <c r="O207" i="5"/>
  <c r="O206" i="5"/>
  <c r="O199" i="5"/>
  <c r="O198" i="5"/>
  <c r="O197" i="5"/>
  <c r="O196" i="5"/>
  <c r="O195" i="5"/>
  <c r="O194" i="5"/>
  <c r="O193" i="5"/>
  <c r="O192" i="5"/>
  <c r="O191" i="5"/>
  <c r="O190" i="5"/>
  <c r="O189" i="5"/>
  <c r="O188" i="5"/>
  <c r="O187" i="5"/>
  <c r="O186" i="5"/>
  <c r="O185" i="5"/>
  <c r="O183" i="5"/>
  <c r="O182" i="5"/>
  <c r="O181" i="5"/>
  <c r="O180" i="5"/>
  <c r="O179" i="5"/>
  <c r="O178" i="5"/>
  <c r="O177" i="5"/>
  <c r="O176" i="5"/>
  <c r="O175" i="5"/>
  <c r="O171" i="5"/>
  <c r="O170" i="5"/>
  <c r="O169" i="5"/>
  <c r="O168" i="5"/>
  <c r="O167" i="5"/>
  <c r="O165" i="5"/>
  <c r="O164" i="5"/>
  <c r="O163" i="5"/>
  <c r="O162" i="5"/>
  <c r="L310" i="5"/>
  <c r="O310" i="5" s="1"/>
  <c r="L247" i="5"/>
  <c r="O247" i="5" s="1"/>
  <c r="L246" i="5"/>
  <c r="O246" i="5" s="1"/>
  <c r="L245" i="5"/>
  <c r="O245" i="5" s="1"/>
  <c r="L225" i="5"/>
  <c r="O225" i="5" s="1"/>
  <c r="L205" i="5"/>
  <c r="O205" i="5" s="1"/>
  <c r="L204" i="5"/>
  <c r="O204" i="5" s="1"/>
  <c r="L203" i="5"/>
  <c r="O203" i="5" s="1"/>
  <c r="L202" i="5"/>
  <c r="O202" i="5" s="1"/>
  <c r="L201" i="5"/>
  <c r="O201" i="5" s="1"/>
  <c r="L200" i="5"/>
  <c r="O200" i="5" s="1"/>
  <c r="L184" i="5"/>
  <c r="O184" i="5" s="1"/>
  <c r="L174" i="5"/>
  <c r="O174" i="5" s="1"/>
  <c r="L173" i="5"/>
  <c r="O173" i="5" s="1"/>
  <c r="L172" i="5"/>
  <c r="O172" i="5" s="1"/>
  <c r="O105" i="5" l="1"/>
  <c r="O102" i="5"/>
  <c r="O99" i="5"/>
  <c r="O98" i="5"/>
  <c r="O97" i="5"/>
  <c r="O95" i="5"/>
  <c r="O94" i="5"/>
  <c r="O46" i="5" l="1"/>
  <c r="O45" i="5"/>
  <c r="O44" i="5"/>
  <c r="O42" i="5"/>
  <c r="O40" i="5"/>
  <c r="O32" i="5" l="1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O86" i="5" s="1"/>
  <c r="N87" i="5"/>
  <c r="O87" i="5" s="1"/>
  <c r="N88" i="5"/>
  <c r="O88" i="5" s="1"/>
  <c r="N89" i="5"/>
  <c r="O89" i="5" s="1"/>
  <c r="N90" i="5"/>
  <c r="O90" i="5" s="1"/>
  <c r="N91" i="5"/>
  <c r="O91" i="5" s="1"/>
  <c r="N92" i="5"/>
  <c r="O92" i="5" s="1"/>
  <c r="N93" i="5"/>
  <c r="O93" i="5" s="1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2" i="5"/>
  <c r="N313" i="5"/>
  <c r="N314" i="5"/>
  <c r="N315" i="5"/>
  <c r="N316" i="5"/>
  <c r="N317" i="5"/>
  <c r="N319" i="5"/>
  <c r="N7" i="5" l="1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6" i="5"/>
  <c r="R534" i="5" l="1"/>
  <c r="R533" i="5"/>
  <c r="R532" i="5"/>
  <c r="R531" i="5"/>
  <c r="R530" i="5"/>
  <c r="R529" i="5"/>
  <c r="R528" i="5"/>
  <c r="R527" i="5"/>
  <c r="R526" i="5"/>
  <c r="R525" i="5"/>
  <c r="R524" i="5"/>
  <c r="R523" i="5"/>
  <c r="R522" i="5"/>
  <c r="R521" i="5"/>
  <c r="R520" i="5"/>
  <c r="R519" i="5"/>
  <c r="R518" i="5"/>
  <c r="R517" i="5"/>
  <c r="R516" i="5"/>
  <c r="R515" i="5"/>
  <c r="R514" i="5"/>
  <c r="R513" i="5"/>
  <c r="R512" i="5"/>
  <c r="R511" i="5"/>
  <c r="R510" i="5"/>
  <c r="R509" i="5"/>
  <c r="R508" i="5"/>
  <c r="R507" i="5"/>
  <c r="R506" i="5"/>
  <c r="R505" i="5"/>
  <c r="R504" i="5"/>
  <c r="R503" i="5"/>
  <c r="R502" i="5"/>
  <c r="R501" i="5"/>
  <c r="R500" i="5"/>
  <c r="R499" i="5"/>
  <c r="R498" i="5"/>
  <c r="R497" i="5"/>
  <c r="R496" i="5"/>
  <c r="R495" i="5"/>
  <c r="R494" i="5"/>
  <c r="R493" i="5"/>
  <c r="R492" i="5"/>
  <c r="R491" i="5"/>
  <c r="R490" i="5"/>
  <c r="R489" i="5"/>
  <c r="R488" i="5"/>
  <c r="R487" i="5"/>
  <c r="R486" i="5"/>
  <c r="R485" i="5"/>
  <c r="R484" i="5"/>
  <c r="R483" i="5"/>
  <c r="R482" i="5"/>
  <c r="R481" i="5"/>
  <c r="R480" i="5"/>
  <c r="R479" i="5"/>
  <c r="R478" i="5"/>
  <c r="R477" i="5"/>
  <c r="R476" i="5"/>
  <c r="R475" i="5"/>
  <c r="R474" i="5"/>
  <c r="R473" i="5"/>
  <c r="R472" i="5"/>
  <c r="R471" i="5"/>
  <c r="R470" i="5"/>
  <c r="R469" i="5"/>
  <c r="R468" i="5"/>
  <c r="R467" i="5"/>
  <c r="R466" i="5"/>
  <c r="R465" i="5"/>
  <c r="R464" i="5"/>
  <c r="R463" i="5"/>
  <c r="R462" i="5"/>
  <c r="R461" i="5"/>
  <c r="R460" i="5"/>
  <c r="R459" i="5"/>
  <c r="R458" i="5"/>
  <c r="R457" i="5"/>
  <c r="R456" i="5"/>
  <c r="R455" i="5"/>
  <c r="R454" i="5"/>
  <c r="R453" i="5"/>
  <c r="R452" i="5"/>
  <c r="R451" i="5"/>
  <c r="R450" i="5"/>
  <c r="R449" i="5"/>
  <c r="R448" i="5"/>
  <c r="R447" i="5"/>
  <c r="R446" i="5"/>
  <c r="R445" i="5"/>
  <c r="R444" i="5"/>
  <c r="R443" i="5"/>
  <c r="R442" i="5"/>
  <c r="R441" i="5"/>
  <c r="R440" i="5"/>
  <c r="R439" i="5"/>
  <c r="R438" i="5"/>
  <c r="R437" i="5"/>
  <c r="R436" i="5"/>
  <c r="R435" i="5"/>
  <c r="R434" i="5"/>
  <c r="R433" i="5"/>
  <c r="R432" i="5"/>
  <c r="R431" i="5"/>
  <c r="R430" i="5"/>
  <c r="R429" i="5"/>
  <c r="R428" i="5"/>
  <c r="R427" i="5"/>
  <c r="R426" i="5"/>
  <c r="R425" i="5"/>
  <c r="R424" i="5"/>
  <c r="R423" i="5"/>
  <c r="R422" i="5"/>
  <c r="R421" i="5"/>
  <c r="R420" i="5"/>
  <c r="R419" i="5"/>
  <c r="R418" i="5"/>
  <c r="R417" i="5"/>
  <c r="R416" i="5"/>
  <c r="R415" i="5"/>
  <c r="R414" i="5"/>
  <c r="R413" i="5"/>
  <c r="R412" i="5"/>
  <c r="R411" i="5"/>
  <c r="R410" i="5"/>
  <c r="R409" i="5"/>
  <c r="R408" i="5"/>
  <c r="R407" i="5"/>
  <c r="R406" i="5"/>
  <c r="R405" i="5"/>
  <c r="R404" i="5"/>
  <c r="R403" i="5"/>
  <c r="R402" i="5"/>
  <c r="R401" i="5"/>
  <c r="R400" i="5"/>
  <c r="R399" i="5"/>
  <c r="R398" i="5"/>
  <c r="R397" i="5"/>
  <c r="R396" i="5"/>
  <c r="R395" i="5"/>
  <c r="R394" i="5"/>
  <c r="R393" i="5"/>
  <c r="R392" i="5"/>
  <c r="R391" i="5"/>
  <c r="R390" i="5"/>
  <c r="R389" i="5"/>
  <c r="R388" i="5"/>
  <c r="R387" i="5"/>
  <c r="R386" i="5"/>
  <c r="R385" i="5"/>
  <c r="R384" i="5"/>
  <c r="R383" i="5"/>
  <c r="R382" i="5"/>
  <c r="R381" i="5"/>
  <c r="R380" i="5"/>
  <c r="R379" i="5"/>
  <c r="R378" i="5"/>
  <c r="R377" i="5"/>
  <c r="R376" i="5"/>
  <c r="R375" i="5"/>
  <c r="R374" i="5"/>
  <c r="R373" i="5"/>
  <c r="R372" i="5"/>
  <c r="R371" i="5"/>
  <c r="R370" i="5"/>
  <c r="R369" i="5"/>
  <c r="R368" i="5"/>
  <c r="R367" i="5"/>
  <c r="R366" i="5"/>
  <c r="R365" i="5"/>
  <c r="R364" i="5"/>
  <c r="R363" i="5"/>
  <c r="R362" i="5"/>
  <c r="R361" i="5"/>
  <c r="R360" i="5"/>
  <c r="R359" i="5"/>
  <c r="R358" i="5"/>
  <c r="R357" i="5"/>
  <c r="R356" i="5"/>
  <c r="R355" i="5"/>
  <c r="R354" i="5"/>
  <c r="R353" i="5"/>
  <c r="R352" i="5"/>
  <c r="R351" i="5"/>
  <c r="R350" i="5"/>
  <c r="R349" i="5"/>
  <c r="R348" i="5"/>
  <c r="R347" i="5"/>
  <c r="R346" i="5"/>
  <c r="R345" i="5"/>
  <c r="R344" i="5"/>
  <c r="R343" i="5"/>
  <c r="R342" i="5"/>
  <c r="R341" i="5"/>
  <c r="R340" i="5"/>
  <c r="R339" i="5"/>
  <c r="R338" i="5"/>
  <c r="R337" i="5"/>
  <c r="R336" i="5"/>
  <c r="R335" i="5"/>
  <c r="R334" i="5"/>
  <c r="R333" i="5"/>
  <c r="R332" i="5"/>
  <c r="R331" i="5"/>
  <c r="R330" i="5"/>
  <c r="R329" i="5"/>
  <c r="R328" i="5"/>
  <c r="R327" i="5"/>
  <c r="R326" i="5"/>
  <c r="R325" i="5"/>
  <c r="R324" i="5"/>
  <c r="R323" i="5"/>
  <c r="R322" i="5"/>
  <c r="R321" i="5"/>
  <c r="R320" i="5"/>
  <c r="R317" i="5"/>
  <c r="R316" i="5"/>
  <c r="R315" i="5"/>
  <c r="R314" i="5"/>
  <c r="R313" i="5"/>
  <c r="R312" i="5"/>
  <c r="R310" i="5"/>
  <c r="R309" i="5"/>
  <c r="R308" i="5"/>
  <c r="R307" i="5"/>
  <c r="R306" i="5"/>
  <c r="R305" i="5"/>
  <c r="R304" i="5"/>
  <c r="R303" i="5"/>
  <c r="R302" i="5"/>
  <c r="R301" i="5"/>
  <c r="R300" i="5"/>
  <c r="R299" i="5"/>
  <c r="R298" i="5"/>
  <c r="R297" i="5"/>
  <c r="R296" i="5"/>
  <c r="R295" i="5"/>
  <c r="R294" i="5"/>
  <c r="R293" i="5"/>
  <c r="R292" i="5"/>
  <c r="R291" i="5"/>
  <c r="R290" i="5"/>
  <c r="R289" i="5"/>
  <c r="R288" i="5"/>
  <c r="R287" i="5"/>
  <c r="R286" i="5"/>
  <c r="R285" i="5"/>
  <c r="R284" i="5"/>
  <c r="R283" i="5"/>
  <c r="R282" i="5"/>
  <c r="R281" i="5"/>
  <c r="R280" i="5"/>
  <c r="R279" i="5"/>
  <c r="R278" i="5"/>
  <c r="R277" i="5"/>
  <c r="R276" i="5"/>
  <c r="R275" i="5"/>
  <c r="R274" i="5"/>
  <c r="R273" i="5"/>
  <c r="R272" i="5"/>
  <c r="R271" i="5"/>
  <c r="R270" i="5"/>
  <c r="R269" i="5"/>
  <c r="R268" i="5"/>
  <c r="R267" i="5"/>
  <c r="R266" i="5"/>
  <c r="R265" i="5"/>
  <c r="R264" i="5"/>
  <c r="R263" i="5"/>
  <c r="R262" i="5"/>
  <c r="R261" i="5"/>
  <c r="R260" i="5"/>
  <c r="R259" i="5"/>
  <c r="R258" i="5"/>
  <c r="R257" i="5"/>
  <c r="R256" i="5"/>
  <c r="R255" i="5"/>
  <c r="R254" i="5"/>
  <c r="R253" i="5"/>
  <c r="R252" i="5"/>
  <c r="R251" i="5"/>
  <c r="R250" i="5"/>
  <c r="R249" i="5"/>
  <c r="R248" i="5"/>
  <c r="R247" i="5"/>
  <c r="R246" i="5"/>
  <c r="R245" i="5"/>
  <c r="R244" i="5"/>
  <c r="R243" i="5"/>
  <c r="R242" i="5"/>
  <c r="R241" i="5"/>
  <c r="R240" i="5"/>
  <c r="R239" i="5"/>
  <c r="R238" i="5"/>
  <c r="R237" i="5"/>
  <c r="R236" i="5"/>
  <c r="R235" i="5"/>
  <c r="R234" i="5"/>
  <c r="R233" i="5"/>
  <c r="R232" i="5"/>
  <c r="R231" i="5"/>
  <c r="R230" i="5"/>
  <c r="R229" i="5"/>
  <c r="R228" i="5"/>
  <c r="R227" i="5"/>
  <c r="R226" i="5"/>
  <c r="R225" i="5"/>
  <c r="R224" i="5"/>
  <c r="R223" i="5"/>
  <c r="R222" i="5"/>
  <c r="R221" i="5"/>
  <c r="R220" i="5"/>
  <c r="R219" i="5"/>
  <c r="R218" i="5"/>
  <c r="R217" i="5"/>
  <c r="R216" i="5"/>
  <c r="R215" i="5"/>
  <c r="R214" i="5"/>
  <c r="R213" i="5"/>
  <c r="R212" i="5"/>
  <c r="R211" i="5"/>
  <c r="R210" i="5"/>
  <c r="R209" i="5"/>
  <c r="R208" i="5"/>
  <c r="R207" i="5"/>
  <c r="R206" i="5"/>
  <c r="R205" i="5"/>
  <c r="R204" i="5"/>
  <c r="R203" i="5"/>
  <c r="R202" i="5"/>
  <c r="R201" i="5"/>
  <c r="R200" i="5"/>
  <c r="R199" i="5"/>
  <c r="R198" i="5"/>
  <c r="R197" i="5"/>
  <c r="R196" i="5"/>
  <c r="R195" i="5"/>
  <c r="R194" i="5"/>
  <c r="R193" i="5"/>
  <c r="R192" i="5"/>
  <c r="R191" i="5"/>
  <c r="R190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2" i="5"/>
  <c r="R125" i="5"/>
  <c r="R124" i="5"/>
  <c r="R123" i="5"/>
  <c r="R122" i="5"/>
  <c r="R121" i="5"/>
  <c r="R120" i="5"/>
  <c r="R11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</calcChain>
</file>

<file path=xl/comments1.xml><?xml version="1.0" encoding="utf-8"?>
<comments xmlns="http://schemas.openxmlformats.org/spreadsheetml/2006/main">
  <authors>
    <author>Juan Pablo Gamboa Castaño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Juan Pablo Gamboa Castaño:</t>
        </r>
        <r>
          <rPr>
            <sz val="8"/>
            <color indexed="81"/>
            <rFont val="Tahoma"/>
            <family val="2"/>
          </rPr>
          <t xml:space="preserve">
PA - PLAN DE ACCIÓN
AR - AUDITORÍA REGULAR
AEs - AUDITORIA ESPECIAL
Aex - AUDITORÍA EXPRÉS
PT - PLAN TÁCTICO
PE - PLAN ESTRATÉGICO
AC - AUDITORÍA INTERNA AL SIG 
EI - EVALUACIÓN INDEPENDIENTE
COLA - OBLIGACIONES LEGALES Y ADTIVAS
PROCESO
PM - PLAN DE MEJORA</t>
        </r>
      </text>
    </comment>
    <comment ref="J4" authorId="0" shapeId="0">
      <text>
        <r>
          <rPr>
            <b/>
            <sz val="8"/>
            <color indexed="81"/>
            <rFont val="Tahoma"/>
            <family val="2"/>
          </rPr>
          <t>Juan Pablo Gamboa Castaño:</t>
        </r>
        <r>
          <rPr>
            <sz val="8"/>
            <color indexed="81"/>
            <rFont val="Tahoma"/>
            <family val="2"/>
          </rPr>
          <t xml:space="preserve">
Solo para las Contralorías Auxiliares de Auditoría Fiscal y Subcontraloría
</t>
        </r>
      </text>
    </comment>
    <comment ref="N4" authorId="0" shapeId="0">
      <text>
        <r>
          <rPr>
            <b/>
            <sz val="8"/>
            <color indexed="81"/>
            <rFont val="Tahoma"/>
            <family val="2"/>
          </rPr>
          <t>Juan Pablo Gamboa Castaño:</t>
        </r>
        <r>
          <rPr>
            <sz val="8"/>
            <color indexed="81"/>
            <rFont val="Tahoma"/>
            <family val="2"/>
          </rPr>
          <t xml:space="preserve">
corresponden a las fechas del informe preliminar.</t>
        </r>
      </text>
    </comment>
    <comment ref="L5" authorId="0" shapeId="0">
      <text>
        <r>
          <rPr>
            <b/>
            <sz val="8"/>
            <color indexed="81"/>
            <rFont val="Tahoma"/>
            <family val="2"/>
          </rPr>
          <t>Juan Pablo Gamboa Castaño:</t>
        </r>
        <r>
          <rPr>
            <sz val="8"/>
            <color indexed="81"/>
            <rFont val="Tahoma"/>
            <family val="2"/>
          </rPr>
          <t xml:space="preserve">
fecha de terminación del proceso que se ejecuta y entrega del producto del mismo,
Para las CAAF es la fecha de entrega del informe preliminar al sujeto de control.</t>
        </r>
      </text>
    </comment>
    <comment ref="M5" authorId="0" shapeId="0">
      <text>
        <r>
          <rPr>
            <b/>
            <sz val="8"/>
            <color indexed="81"/>
            <rFont val="Tahoma"/>
            <family val="2"/>
          </rPr>
          <t>Juan Pablo Gamboa Castaño:</t>
        </r>
        <r>
          <rPr>
            <sz val="8"/>
            <color indexed="81"/>
            <rFont val="Tahoma"/>
            <family val="2"/>
          </rPr>
          <t xml:space="preserve">
fecha de entrega del informe definitivo al sujeto de control</t>
        </r>
      </text>
    </comment>
  </commentList>
</comments>
</file>

<file path=xl/sharedStrings.xml><?xml version="1.0" encoding="utf-8"?>
<sst xmlns="http://schemas.openxmlformats.org/spreadsheetml/2006/main" count="1426" uniqueCount="376">
  <si>
    <t>Calendario</t>
  </si>
  <si>
    <t>Hábiles</t>
  </si>
  <si>
    <t>Terminación inf. Definitivo</t>
  </si>
  <si>
    <t>#</t>
  </si>
  <si>
    <t xml:space="preserve">DÍAS </t>
  </si>
  <si>
    <t>DÍAS HÁBILES</t>
  </si>
  <si>
    <t>Inicio</t>
  </si>
  <si>
    <t>Terminación inf. Preliminar</t>
  </si>
  <si>
    <t>CA de Apoyo Técnico</t>
  </si>
  <si>
    <t>PA</t>
  </si>
  <si>
    <t>PLAN DE ACCIÓN</t>
  </si>
  <si>
    <t>OA de Control Interno</t>
  </si>
  <si>
    <t>CÓDIGO DEPENDENCIA</t>
  </si>
  <si>
    <t>PLAN</t>
  </si>
  <si>
    <t>TIPO</t>
  </si>
  <si>
    <t>CODIGO ESTRATÉGICO</t>
  </si>
  <si>
    <t>META / ACTIVIDAD / OBLIGACIÓN / COMPROMISO INSTITUCIONAL</t>
  </si>
  <si>
    <t>SUJETO DE CONTROL</t>
  </si>
  <si>
    <t>FECHA (DD/MM/AA)</t>
  </si>
  <si>
    <t>PROGRAMADO AÑO</t>
  </si>
  <si>
    <t>% de avance</t>
  </si>
  <si>
    <t>DEPENDENCIA RESPONSABLE</t>
  </si>
  <si>
    <t>DEPENDENCIA CORRESPONSABLE</t>
  </si>
  <si>
    <t>PGA</t>
  </si>
  <si>
    <t>AR</t>
  </si>
  <si>
    <t>AUDITORIA REGULAR</t>
  </si>
  <si>
    <t>OA de Planeación</t>
  </si>
  <si>
    <t>Linea</t>
  </si>
  <si>
    <t>Objetivo</t>
  </si>
  <si>
    <t>Programa</t>
  </si>
  <si>
    <t>Proyecto</t>
  </si>
  <si>
    <t>PT</t>
  </si>
  <si>
    <t>AEs</t>
  </si>
  <si>
    <t>AUDITORIA ESPECIAL</t>
  </si>
  <si>
    <t>CA de Desarrollo Tecnológico</t>
  </si>
  <si>
    <t>PM</t>
  </si>
  <si>
    <t>AEx</t>
  </si>
  <si>
    <t>AUDITORIA EXPRÉS</t>
  </si>
  <si>
    <t>OA Jurídica</t>
  </si>
  <si>
    <t>COLA</t>
  </si>
  <si>
    <t>AC</t>
  </si>
  <si>
    <t>AUDITORIA INTERNA AL SIG</t>
  </si>
  <si>
    <t>OA de Prensa y Comunicaciones</t>
  </si>
  <si>
    <t>PLAN DE MEJORA</t>
  </si>
  <si>
    <t>Secretaría General</t>
  </si>
  <si>
    <t>PLAN TÁCTICO</t>
  </si>
  <si>
    <t>CA de Recursos Físicos y Financieros</t>
  </si>
  <si>
    <t>CALENDARIO DE OBLIGACIONES LEGALES Y ADMIISTRATIVAS</t>
  </si>
  <si>
    <t>CA de Talento Humano</t>
  </si>
  <si>
    <t>PE</t>
  </si>
  <si>
    <t>PLAN ESTRATÉGICO</t>
  </si>
  <si>
    <t>CA de Responsabilidad Fiscal y Jurisdicción Coactiva</t>
  </si>
  <si>
    <t>EI</t>
  </si>
  <si>
    <t>EVALUACIÓN INDEPENDIENTE</t>
  </si>
  <si>
    <t>CA de Participación Ciudadana</t>
  </si>
  <si>
    <t>Proceso</t>
  </si>
  <si>
    <t>Subcontraloría</t>
  </si>
  <si>
    <t>CAAF Municipio I</t>
  </si>
  <si>
    <t>CAAF Municipio II</t>
  </si>
  <si>
    <t>CAAF Municipio III</t>
  </si>
  <si>
    <t>CAAF EPM Filiales Energía</t>
  </si>
  <si>
    <t xml:space="preserve">CAAF EPM II </t>
  </si>
  <si>
    <t>CAAF EPM Filiales Aguas</t>
  </si>
  <si>
    <t>CAAF Telecomunicaciones</t>
  </si>
  <si>
    <t>CAAF EPM I</t>
  </si>
  <si>
    <t>CAAF Servicios de Salud</t>
  </si>
  <si>
    <t>CAAF Cultura y Recreación</t>
  </si>
  <si>
    <t>CAAF EPM III</t>
  </si>
  <si>
    <t>CAAF Movilidad y Servicios de Transporte Público</t>
  </si>
  <si>
    <t>CAAF Gobernabilidad y Organismos de Control</t>
  </si>
  <si>
    <t>CAAF Obras Civiles</t>
  </si>
  <si>
    <t>CAAF Educación</t>
  </si>
  <si>
    <t>CAAF Ambiental</t>
  </si>
  <si>
    <t>Todas las Dependencias</t>
  </si>
  <si>
    <t>Todas las CAAF</t>
  </si>
  <si>
    <t>Versión: 02</t>
  </si>
  <si>
    <t>Código:F-PL-I-006</t>
  </si>
  <si>
    <t>Convocar el Consejo de Dirección y elaborar actas de reunión.</t>
  </si>
  <si>
    <t>Coordinar la elaboracion del  informe consolidado del Estado de las Finanzas del Municipio de Medellín y sus Entidades Descentralizadas con corte a diciembre 31</t>
  </si>
  <si>
    <t xml:space="preserve">Gestionar espacios académicos para presentar resultados de los  informes </t>
  </si>
  <si>
    <t>Preparar las presentaciones para los conversatorios en las Universidades.</t>
  </si>
  <si>
    <t>Gestionar la realización de convenios  para el fortalecimiento del control fiscal.</t>
  </si>
  <si>
    <t>Liderar el Centro de Investigación Estudios y Analisis-CIEA</t>
  </si>
  <si>
    <t>Autoevaluación de la gestión OACI 2014</t>
  </si>
  <si>
    <t>Informe Evaluación  SCI- CGM (DAFP)</t>
  </si>
  <si>
    <t xml:space="preserve">Informe Evaluación  SCI Contable </t>
  </si>
  <si>
    <t>Informe de Gestión OACI</t>
  </si>
  <si>
    <t xml:space="preserve">Austeridad en el gasto 
Informes.
Enero 31 (octubre, noviembre.diciembre 2015)
</t>
  </si>
  <si>
    <t xml:space="preserve">Austeridad en el gasto 
Informes.
Abril 31 (enero, febrero y marzo de 2016)
</t>
  </si>
  <si>
    <t xml:space="preserve">Austeridad en el gasto 
Informes.
Julio 31 (abril, mayo, junio de 2016)
</t>
  </si>
  <si>
    <t xml:space="preserve">Austeridad en el gasto 
Informes.
Octubre (julio, agosto y septiembre de 2016)
</t>
  </si>
  <si>
    <t>Verificación derechos de autor Software</t>
  </si>
  <si>
    <t>Informe del estado del SCI (nov.2015 a febrereo 2016
Pagina web  -  Ley 1474/11</t>
  </si>
  <si>
    <t>Informe del estado del SCI  (marzo  a junio de  2016)
Pagina web  -  Ley 1474/11</t>
  </si>
  <si>
    <t>Informe del estado del SCI (julio  a  octubre de  2016)
Pagina web  -  Ley 1474/11</t>
  </si>
  <si>
    <t>Seguimiento y publicación plan anticorrupción, enero 31 de 2016</t>
  </si>
  <si>
    <t>Seguimiento y publicación plan anticorrupción, abril 30 de 2016</t>
  </si>
  <si>
    <t>Seguimiento y publicación plan anticorrupción agosto 31 de 2016</t>
  </si>
  <si>
    <t>Seguimiento y publicación plan anticorrupción diciembre 31 de 2016</t>
  </si>
  <si>
    <t>Seguimiento quejas y reclamos - Ley 1474/11 art 76 (segundo semestre vigencia anterior)</t>
  </si>
  <si>
    <t>Seguimiento quejas y reclamos - Ley 1474/11 art 76 ( primer semestre vigencia actual)</t>
  </si>
  <si>
    <t>Seguimiento al Plan de mejoramiento de la AGR</t>
  </si>
  <si>
    <t>Autocontrol  - Bimensual ( 6 notas)</t>
  </si>
  <si>
    <t>Comité Coordinador Control interno - Bimensual-6</t>
  </si>
  <si>
    <t>Actualizar directrices para la evaluación de la gestión institucional (semestral y anual) y realizar los informe de gestión institucional respectivos.</t>
  </si>
  <si>
    <t>Actualizar directrices para la formulación de los planes del 2017, asesorar su elaboración y consolidar plan de acción y PGA.</t>
  </si>
  <si>
    <t>Administrar el SINACOF</t>
  </si>
  <si>
    <t>Administrar los planes intitucionales.</t>
  </si>
  <si>
    <t>Administrar, asesorar y actualizar los documentos del SIG atraves de Isolucion y Mercurio</t>
  </si>
  <si>
    <t>Asesorar los acuerdos de gestion 2016</t>
  </si>
  <si>
    <t>Atender y tramitar oportunamente, el 100% de las SPC (Solicitudes de Participación ciudadana)</t>
  </si>
  <si>
    <t>Coordinar la Revisión por la Dirección.</t>
  </si>
  <si>
    <t>Formular el Plan Anticorrupción y de Atención al Ciudadano 2017</t>
  </si>
  <si>
    <t>Implementación de los cambios de la nueva versión ISO 9001:2015 apoyado del sistema de gestión de calidad actual</t>
  </si>
  <si>
    <t>Modificar los indicadores del proceso misional en el modulo de Indicadores en Isolucion, realizar el cargue de los resultados de todos los indicadores y capacitar y asesorar a los responsables de la medición.</t>
  </si>
  <si>
    <t>Planeación Estratégica con despliegue y articulación a los procesos</t>
  </si>
  <si>
    <t>Preparar la visita Icontec para la auditoría de seguimiento.</t>
  </si>
  <si>
    <t>Reestructuración de la cadena de valor y actualización de las interrelaciones de los procesos (interacciones).</t>
  </si>
  <si>
    <t>Rendir la cuenta: consolidar y subir al sistema.</t>
  </si>
  <si>
    <t>Actualizar, anualmente, el Plan de Contingencia.</t>
  </si>
  <si>
    <t>Implementar Gobierno en línea</t>
  </si>
  <si>
    <t>Formular y costear el Plan Estratégico de Sistemas de Información y comunicaciones de la entidad 2016-2020. (PETIC)</t>
  </si>
  <si>
    <t>Administrar y gestionar sistema de ingreso y camaras de vigilancia.</t>
  </si>
  <si>
    <t>Administrar claves de usuario y perfiles, realizar seguimiento al log de auditoría en caso de eventos no programados en las aplicaciones de Seven y Kactus.</t>
  </si>
  <si>
    <t>Administrar, actualizar y realizar Mantenimiento a la Pagina Web y la intranet.</t>
  </si>
  <si>
    <t>Administrar y gestionar el mantenimiento de los diferentes canales de comunicación con las aplicaciones de las Entidades Auditadas (VPN) de la Contraloría General de Medellín.</t>
  </si>
  <si>
    <t>Administrar y gestionar el mantenimiento, soporte y actualización de aplicaciones de la planta telefónica.</t>
  </si>
  <si>
    <t>Administrar y gestionar el mantenimiento, soporte y actualización de aplicaciones del sistema de videoconferencia.</t>
  </si>
  <si>
    <t>Atender los requerimiento reportados a la mesa de ayuda por los funcionarios de la Entidad y por el jefe de la dependencia por los diferentes medios.</t>
  </si>
  <si>
    <t>Coordinar y realizar seguimiento a la estabilización de la automatización de los procesos de la CGM y de Isolución (Sistema integrado de Gestión).</t>
  </si>
  <si>
    <t>Diligenciar el formato 24 en los columnas que le correspondan - Matriz Criterios de Evaluación</t>
  </si>
  <si>
    <t>Elaborar el informe de indicadores de los servicios de tecnologias de la información.</t>
  </si>
  <si>
    <r>
      <t xml:space="preserve">Enviar informe, cuando sea requerido, del </t>
    </r>
    <r>
      <rPr>
        <b/>
        <sz val="10"/>
        <rFont val="Arial"/>
        <family val="2"/>
      </rPr>
      <t xml:space="preserve">seguimiento </t>
    </r>
    <r>
      <rPr>
        <sz val="10"/>
        <rFont val="Arial"/>
        <family val="2"/>
      </rPr>
      <t xml:space="preserve">a los </t>
    </r>
    <r>
      <rPr>
        <b/>
        <sz val="10"/>
        <rFont val="Arial"/>
        <family val="2"/>
      </rPr>
      <t xml:space="preserve">Planes de Mejora </t>
    </r>
    <r>
      <rPr>
        <sz val="10"/>
        <rFont val="Arial"/>
        <family val="2"/>
      </rPr>
      <t>(Institucional, Oficina Asesora de Control Interno, AGR y CGA).</t>
    </r>
  </si>
  <si>
    <t>Realizar informe anual de seguimiento a las politicas de Gobierno en linea</t>
  </si>
  <si>
    <t>Elaborar los estudios previos y realizar la supervisión de la administración del Data Center.</t>
  </si>
  <si>
    <t>Elaborar los estudios previos y realizar la supervisión de la renovación licencia Antivirus</t>
  </si>
  <si>
    <t>Elaborar los estudios previos y realizar la supervisión del contrato de  Mantenimiento preventivo y correctivo impresoras y etiqueteadoras, scanner de la Entidad.</t>
  </si>
  <si>
    <t>Elaborar los estudios previos y realizar la supervisión del contrato de Convenio outsoursing de impresión, fotocopia y escaneo.</t>
  </si>
  <si>
    <t xml:space="preserve">Elaborar los estudios previos y realizar la supervisión del contrato de mantenimiento videoconferencia. </t>
  </si>
  <si>
    <t>Elaborar los estudios previos y realizar la supervisión del contrato de renovación del software Assurance año 2016 de las licencias de uso de Microsoft.</t>
  </si>
  <si>
    <t>Elaborar los estudios previos y realizar la supervisión del contrato de soporte tecnológico y mesa de ayuda (Gestión documental).</t>
  </si>
  <si>
    <t>Elaborar los estudios previos y realizar la supervisión del contrato de soporte tecnológico y mesa de ayuda (Kactus y Seven)</t>
  </si>
  <si>
    <t>Elaborar los estudios previos y realizar la supervisión del contrato de Soporte tecnológico y mesa de ayuda (SharePoint, portal web e intranet)</t>
  </si>
  <si>
    <t>Informe mensual de seguimiento a las politicas de Gobierno en línea a traves del  grupo publicador de las aplicaciones Web.</t>
  </si>
  <si>
    <t>Mantener Actualizada la relación de contratos del área de informatica del año 2016 y actualizarlo en el PETIC</t>
  </si>
  <si>
    <t>Realizar el informe mensual a partir de los datos recolectados en la mesa de ayuda, en el formato de informes, para ser enviado a la oficina de Planeación, Control interno y Secretaria General.</t>
  </si>
  <si>
    <t>Realizar informe semestral (reporte estadistico) de las diferentes herramientas de comunicaciones:  video conferencia, planta telefonica y VPN con otras Entidades. Así mismo, realizar analisis sobre el comportamiento de los servicios informaticos de la Entidad.</t>
  </si>
  <si>
    <t>Realizar las diferentes actividades asignadas por el jefe inmediato de manera oportuna y con la calidad esperada.</t>
  </si>
  <si>
    <t>Realizar las tareas de supervisar los proyectos asignados identificando riesgos y buscando e implementando soluciones de manera oportuna contibuyendo al logro del objetivo propuesto con el proyecto.</t>
  </si>
  <si>
    <t>Realizar plan de mantenimiento de equipos de cómputo de la Entidad para ser ejecutado en la vigencia 2016</t>
  </si>
  <si>
    <t>Realizar y/o coordinar todas las acciones necesarias orientadas a dar solución a las acciones de mejora y no conformidades registradas en el sistema integral de gestión.</t>
  </si>
  <si>
    <t>Realizar seguimiento a los incidentes reportados a los usuarios en la mesa de ayuda</t>
  </si>
  <si>
    <t>Elaborar  cronograma de actividades para la implementación del plan de mantenimiento lógico en los equipos de cómputo de los funcionarios</t>
  </si>
  <si>
    <t>Elaborar los estudios previos y realizar la supervisión de la licencia del Sonic Wall</t>
  </si>
  <si>
    <t xml:space="preserve">Supervisar y garantizar la entrega mensual del informe estadistico sobre el uso de las impresoras de la Entidad,  en los tiempos establecidos y  de manera oportuna. </t>
  </si>
  <si>
    <t>Implementar una herramienta  con una solución orientada a la Web dentro del concepto e-democracy, y el marco general de la estrategia Gobierno en Línea; cuyo propósito es fomentar la participación ciudadana y la transparencia en la administración de la información y en la gestión pública, dando un nuevo enfoque al ejercicio del control fiscal, permitiendo mayor efectividad y oportunidad en el logro de los resultados.</t>
  </si>
  <si>
    <t xml:space="preserve">Implementar las aplicaciones de Inteligencia de Negocios (BI) con el proposito de apoyar  la toma de decisiones  y el manejo de la información crítica de la CGM. </t>
  </si>
  <si>
    <t>Asegurar la adecuada representación de la Contraloría ante las diferentes instancias judiciales y administrativas</t>
  </si>
  <si>
    <t>Asesorar Jurídicamente a los funcionarios del nivel directivo en la formulación de políticas y directrices institucionales</t>
  </si>
  <si>
    <t>Garantizar la asesoría en el área misional de la Contraloría en el ejercicio del control fiscal - Según Solicitudes Realizadas</t>
  </si>
  <si>
    <t>Mantener actualizados a los servidores pùblicos de la CGM sobre las novedades jurìdicas relacionadas con el cumplimiento sus funciones</t>
  </si>
  <si>
    <t>Proyectar y notificar dentro del término legal, los correspondientes grados de consulta , decisiones de segunda instancia de los procesos de responsabilidad fiscal, disciplinarios y sancionatorios</t>
  </si>
  <si>
    <t>Proyectar dentro del término legal las respuestas a requerimientos de diferentes autoridades, asì como los derechos de petición que deban ser resueltos por el CGM</t>
  </si>
  <si>
    <t>Adelantar las acciones legales tendientes al cobro ejecutivo de los préstamos de vivienda - dentro del mes siguiente al reporte de mora enviado por la Contraloría Auxiliar de Recursos Físicos y Financieros, acompañada de la certificación correspondiente</t>
  </si>
  <si>
    <t>Asegurar el cumplimiento del Calendario de Obligaciones legales y Administrativas</t>
  </si>
  <si>
    <t>Producir y emitir 94 programas de TV institucional</t>
  </si>
  <si>
    <t>Producir y distribuir 60 mil ejemplares del periódico institucional. Circulación trimestral de 10 mil y a fin de año 30 mil con el informe de gestión</t>
  </si>
  <si>
    <t>Realizar y publicar el boletín interno cada semana</t>
  </si>
  <si>
    <t>Realizar 4 campañas institucionales de comunicación interna</t>
  </si>
  <si>
    <t>Realizar 2 campañas institucionales de comunicación externa</t>
  </si>
  <si>
    <t>Emitir pauta pedagógica en por lo menos 20 programas de radio local</t>
  </si>
  <si>
    <t>Mantener información actualizada en carteleras digitales</t>
  </si>
  <si>
    <t>Diseñar y producir informes institucionales (Gestión, fiscal y financiero y ambiental)</t>
  </si>
  <si>
    <t>Mantener estrategia de redes sociales con información en tiempor real y campañas de posicionamiento</t>
  </si>
  <si>
    <t>Prestar servicios Bibliotecarios con información de actualidad y normativa vigente</t>
  </si>
  <si>
    <t>Emitir Boletines de prensa institucionales</t>
  </si>
  <si>
    <t>Aplicar encuesta de satisfacción interna a todos los funcionarios (anual)</t>
  </si>
  <si>
    <t>Aplicar encuesta de satisfacción con los periodistas. Mínimo 30 (anual)</t>
  </si>
  <si>
    <t xml:space="preserve">Efectuar 4 seguimientos al cumplimiento del Plan Anual de Adquisiciones </t>
  </si>
  <si>
    <t>Tramitar la adquisición de bienes y servicios, con oportunidad y eficiencia</t>
  </si>
  <si>
    <t>Efectuar la supervisión del Contrato de Tiquetes Aéreos</t>
  </si>
  <si>
    <t>Ejecutar al 100% el Plan Anual de Adquisiciones</t>
  </si>
  <si>
    <t>Garantizar la buenas marcha de la administración pública en forma preventiva y correctiva, con el trámite eficiente y oportuno de las indagaciones preliminares y procesos disciplinarios asegurando los derechos de defensa, contradicción y debido proceso.</t>
  </si>
  <si>
    <t xml:space="preserve">Garantizar la preservación y conservación de la memoria institucional de acuerdo con el manual de correspondencia y archivo, el documento de apoyo y las tablas de retención documental y servir de fuente de información y consulta garantizando la atención del 100% de las solicitudes realizadas al archivo general dentro del término de Ley.
</t>
  </si>
  <si>
    <t>Revisar y Actualizar PINAR</t>
  </si>
  <si>
    <t>Ejecutar PINAR</t>
  </si>
  <si>
    <t xml:space="preserve">Ejecutar Fase II Proyecto Gestión del Conocimiento Construcción del Modelo Propio de la Contraloría General de Medellín: definición, alcance, procesos, roles, herramientas, indicadores de gestión y sensibilización a otros 60 funcionarios de carrera administrativa </t>
  </si>
  <si>
    <t>Emitir directrices de acuerdo con la normatividad y procesos vigentes, en función de mejora y actualización del proceso de suministro de bienes y servicios, de tal manera que oriente a los supervisores, ejecutores del presupuesto y funcionarios relacionados con la contratación, en la mejor forma de la ejecución.</t>
  </si>
  <si>
    <t>Capacitar a los supervisores de la Entidad</t>
  </si>
  <si>
    <t>Garantizar el recibo y oportuna distribución de la correspondencia de la Entidad</t>
  </si>
  <si>
    <t>Dar trámite a las sugerencias depositadas en los buzones</t>
  </si>
  <si>
    <t xml:space="preserve">Implementar el 100% de las acciones corretivas y de mejora surgidas en la vigencia 2015, según AGR, CGA, CGR, Control Interno y Auditorías de Calidad </t>
  </si>
  <si>
    <t>Cumplir con todas las actividades del procedimiento presupuestal</t>
  </si>
  <si>
    <t xml:space="preserve">Cumplir las actividades propias del procedimiento de contabilidad </t>
  </si>
  <si>
    <t>Cumplir las actividades del procedimiento de tesorería</t>
  </si>
  <si>
    <t>Cumplir las actividades del procedimiento de administración y mantenimiento de bienes muebles e inmuebles</t>
  </si>
  <si>
    <t>Cumplir las actividades del procedimiento de prestación de servicios generales</t>
  </si>
  <si>
    <t>Auditoría Especial Evaluación Fiscal y Financiera 2015</t>
  </si>
  <si>
    <t>Municipio de Medellín</t>
  </si>
  <si>
    <t>Fondo de Valorización del Municipio de Medellín - FONVALMED</t>
  </si>
  <si>
    <t>Administrador del Patrimonio Escindido de Empresas Varias de Medellín E. S. P. – APEV -</t>
  </si>
  <si>
    <t>Auditoría Especial Contribuyentes Excentos del Pago de Industria y Comercio ICA</t>
  </si>
  <si>
    <t xml:space="preserve">Municipio de Medellín - Secretaría Hacienda </t>
  </si>
  <si>
    <t>Auditoria especial venta de predios plaza mayorista</t>
  </si>
  <si>
    <t>Auditoría Especial Compensaciones Urbanisticas</t>
  </si>
  <si>
    <t>Auditoría Especial Bienes Inmuebles Tomados en Arrendamiento</t>
  </si>
  <si>
    <t>Municipio de Medellín - Suministros y Servicios</t>
  </si>
  <si>
    <t>Auditoría Especial por definir</t>
  </si>
  <si>
    <t>Auditoría Regular vigencia 2015</t>
  </si>
  <si>
    <t>Auditoría Especial Política Pública de Infancia y Adolescencia</t>
  </si>
  <si>
    <t>Municipio de Medellín - Secretaría de Inclusión Social y Familia</t>
  </si>
  <si>
    <t>Auditoría Especial Telecentros</t>
  </si>
  <si>
    <t>Municipio de Medellín - Secretaría de Participación Ciudadana</t>
  </si>
  <si>
    <t>Auditoría Especial Gestión de la Política Pública de Juventud</t>
  </si>
  <si>
    <t>Municipio de Medellín - Secretaría Juventud</t>
  </si>
  <si>
    <t>Auditoría Especial Estrategia de Participación Clubes Juveniles</t>
  </si>
  <si>
    <t>Auditoría Especial Restaurantes Escolares</t>
  </si>
  <si>
    <t>Auditoría Especial Habitante de Calle</t>
  </si>
  <si>
    <t>Auditoría Especial Fortalecimiento a las Organizaciones Comunitarias</t>
  </si>
  <si>
    <t xml:space="preserve">Plaza Mayor  Medellín S.A </t>
  </si>
  <si>
    <t>Agencia de Cooperación e Inversión de Medellín y el Área Metropolitana-ACI</t>
  </si>
  <si>
    <t>Agencia para las Alianzas Publicas Privadas-APP</t>
  </si>
  <si>
    <t>Auditoría Especial Expedición Licencias de Construcción a Grandes Proyectos Urbanísticos</t>
  </si>
  <si>
    <t>Curaduría Urbana de Medellín
Municipio de Medellín
Departamento Administrativo de Planeación</t>
  </si>
  <si>
    <t>Auditoría Especial Actualización y Conservación Catastral</t>
  </si>
  <si>
    <t>Municipio de Medellín - 
Secretaría de Gestión y Control Territorial</t>
  </si>
  <si>
    <t>Auditoría Especial Ingresos Expensas Curadurías 1°, 2da y 3ra</t>
  </si>
  <si>
    <t>Auditoría Especial Sin Definir</t>
  </si>
  <si>
    <t>Entidad por Definir</t>
  </si>
  <si>
    <t>Centrales Eléctricas del Norte de Santander S.A. E.S.P. - CENS</t>
  </si>
  <si>
    <t>Electrificadora de Santander S.A. E.S.P. - ESSA</t>
  </si>
  <si>
    <t>Central Hidroeléctrica de Caldas S.A. E.S.P. - CHEC</t>
  </si>
  <si>
    <t>Empresa de Energía del Quindío S.A. E.S.P. - EDEQ</t>
  </si>
  <si>
    <t>Auditoría Especial Contratación Directa</t>
  </si>
  <si>
    <t>Centrales Eléctricas del Norte de Santander S.A. E.S.P. - CENS
Central Hidroeléctrica de Caldas S.A. E.S.P. - CHEC
Empresa de Energía del Quindío S.A. E.S.P. - EDEQ</t>
  </si>
  <si>
    <t>Auditoría Especial Pendiente por definir</t>
  </si>
  <si>
    <t>Auditoría Especial Contratos de Transporte</t>
  </si>
  <si>
    <t>Empresas Públicas de Medellín E.S.P. - EPM</t>
  </si>
  <si>
    <t>Auditoría Especial Contratación Proyectos STR y Conexiones Colombia</t>
  </si>
  <si>
    <t>Auditoría Especial Uso Dado por EPM a los Recursos Recibidos por Concepto de Cargo por Confiabilidad</t>
  </si>
  <si>
    <t>Auditoría Especial  Operación y Mantenimiento Generación Energía</t>
  </si>
  <si>
    <t>Auditoría Especial a Estudios Nuevos Proyectos de Generación</t>
  </si>
  <si>
    <t>Auditoría Especial  Proyectos Bello - Guayabal – Ancón y Conexión subestación Guayabal al STN</t>
  </si>
  <si>
    <t>Auditoría Especial por Definir</t>
  </si>
  <si>
    <t>Auditoría Especial Obras Principales Proyecto Ituango</t>
  </si>
  <si>
    <t>Empresas Públicas de Oriente S.A E.S.P. (EPO)</t>
  </si>
  <si>
    <t>Aguas del Oriente Antioqueño S.A. E.S.P.</t>
  </si>
  <si>
    <t>Aguas de Urabá S.A. E.S.P.</t>
  </si>
  <si>
    <t>Aguas de Malambo S.A. E.S.P.</t>
  </si>
  <si>
    <t>Regional de Occidente S.A. E.S.P.</t>
  </si>
  <si>
    <t>Aguas Nacionales Empresas Públicas de Medellín S.A. E.S.P.</t>
  </si>
  <si>
    <t>Auditoría Especial Intersector Norte</t>
  </si>
  <si>
    <t>Auditoría Especial Manejo de Inventario</t>
  </si>
  <si>
    <t xml:space="preserve">Auditoría por definir  </t>
  </si>
  <si>
    <t xml:space="preserve">Auditoría Especial Fusión Aguas de Urabá y Regional de Occidente </t>
  </si>
  <si>
    <t>Aguas de Urabá S.A. E.S.P.
Regional de Occidente S.A. E.S.P.</t>
  </si>
  <si>
    <t>UNE EPM Telecomunicaciones S. A.</t>
  </si>
  <si>
    <t>EDATEL S. A. E. S. P</t>
  </si>
  <si>
    <t xml:space="preserve">Telefónica de Pereira S.A </t>
  </si>
  <si>
    <t>EMTELCO S. A.</t>
  </si>
  <si>
    <t>Orbitel S. A.</t>
  </si>
  <si>
    <t>Colombia Móvil S.A. E.S.P</t>
  </si>
  <si>
    <t>Auditoria Especial Litigio Colombia Móvil - EXICOM</t>
  </si>
  <si>
    <t>Auditoria Especial por Definir</t>
  </si>
  <si>
    <t>EPM Inversiones S.A.</t>
  </si>
  <si>
    <t>Fundación EPM</t>
  </si>
  <si>
    <t xml:space="preserve">Auditoría Especial Compras EPM </t>
  </si>
  <si>
    <t xml:space="preserve">Auditoría Especial Vigencias Futuras </t>
  </si>
  <si>
    <t>Auditoría Especial Impacto Financiero Tarifas de Energía</t>
  </si>
  <si>
    <t>Auditoría Especial Promobiliaria S.A.</t>
  </si>
  <si>
    <t>Auditoría Especial  Transferencias EPM</t>
  </si>
  <si>
    <t>Auditoria Especial Deuda Pública</t>
  </si>
  <si>
    <t xml:space="preserve">ESE. Metrosalud </t>
  </si>
  <si>
    <t xml:space="preserve">E.S.E. Hospital General de Medellín, Luz Castro de Gutiérrez </t>
  </si>
  <si>
    <t>Corporación Hospital Infantil Concejo de Medellín</t>
  </si>
  <si>
    <t>Auditoria Especial Contratación</t>
  </si>
  <si>
    <t>Auditoria Especial Por definir</t>
  </si>
  <si>
    <t>Municipio de Medellin - Secretaría de Salud</t>
  </si>
  <si>
    <t>Instituto de Deporte y Recreación - INDER</t>
  </si>
  <si>
    <t xml:space="preserve">Metroparques </t>
  </si>
  <si>
    <t>Asociación Canal Local de Televisión - Telemedellín</t>
  </si>
  <si>
    <t>Auditoría Especial Mantenimiento Unidades Satelitales</t>
  </si>
  <si>
    <t>Auditoría Especial Inventarios</t>
  </si>
  <si>
    <t xml:space="preserve">Auditoría Especial Arrendamientos Locales Comerciales </t>
  </si>
  <si>
    <t>Auditoría Especial Por definir</t>
  </si>
  <si>
    <t>Auditoría Especial Contratación</t>
  </si>
  <si>
    <t>Empresas Varias de Medellín S.A. E.S.P.</t>
  </si>
  <si>
    <t>Auditoría Especial Proceso Disposición Final Tratamiento de Lixiviados</t>
  </si>
  <si>
    <t>Auditoría Especial Operaciones de Aseo</t>
  </si>
  <si>
    <t>Auditoría Especial Proceso de prestación de servicios Acueducto y Saneamiento</t>
  </si>
  <si>
    <t>Auditoría Especial Mantenimiento de Vehículos</t>
  </si>
  <si>
    <t>Metroplús S.A.</t>
  </si>
  <si>
    <t>Aeropuerto Olaya Herrera de Medellín</t>
  </si>
  <si>
    <t>Terminales de Transporte de Medellín S.A.</t>
  </si>
  <si>
    <t>Empresa de Transporte Masivo del Valle de Aburrá Ltda. - Metro de Medellín Ltda.</t>
  </si>
  <si>
    <t>Auditoría Especial Proceso al Cobro Persuasivo y Coactivo al Sistema de Contravenciones</t>
  </si>
  <si>
    <t xml:space="preserve">Municipio de Medellín - Secretaría de Movilidad </t>
  </si>
  <si>
    <t>Auditoría Especial Proyecto Tranvía</t>
  </si>
  <si>
    <t>Auditoría Especial tema por definir</t>
  </si>
  <si>
    <t>Auditoría Especial Seguimiento Plan de Mejoramiento</t>
  </si>
  <si>
    <t>Empresas para la Seguridad Urbana-ESU</t>
  </si>
  <si>
    <t>Auditoría Especial Gestión y Resultados</t>
  </si>
  <si>
    <t>Concejo de Medellín</t>
  </si>
  <si>
    <t>Auditoría Especial Proyectos de Inversión</t>
  </si>
  <si>
    <t>Personería de Medellín</t>
  </si>
  <si>
    <t>Auditoría Especial Espacio Público</t>
  </si>
  <si>
    <t>Municipio de Medellín - Secretaría de Gobierno y Derechos Humanos</t>
  </si>
  <si>
    <t>Auditoria Especial Plan 500</t>
  </si>
  <si>
    <t>Municipio de Medellín - Secretaría de Seguridad</t>
  </si>
  <si>
    <t>Auditoría Especial Por Definir</t>
  </si>
  <si>
    <t>Municipio de Medellín y  sus entidades descentralizadas</t>
  </si>
  <si>
    <t>Instituto de Vivienda y Hábitat Municipio de Medellín - ISVIMED</t>
  </si>
  <si>
    <t>Empresa de Desarrollo Urbano - EDU</t>
  </si>
  <si>
    <t>Auditoría Especial Seguimiento Cinturón Verde</t>
  </si>
  <si>
    <t>Auditoría Especial Seguimiento Parques del Rio Primera Etapa</t>
  </si>
  <si>
    <t>Municipio de Medellín - Secretaría de Infraestructura Física</t>
  </si>
  <si>
    <t>Auditoría Especial Mejoramientos de Vivienda</t>
  </si>
  <si>
    <t>Auditoría Especial Parques del Rio Segunda Etapa</t>
  </si>
  <si>
    <t>Auditoría Especial Pendiente por Definir</t>
  </si>
  <si>
    <t>Biblioteca Pública Piloto de Medellín para América Latina</t>
  </si>
  <si>
    <t>Institución Universitaria Colegio Mayor de Antioquia</t>
  </si>
  <si>
    <t>Institución Universitaria Tecnológico Pascual Bravo</t>
  </si>
  <si>
    <t>Instituto Tecnológico Metropolitano - ITM</t>
  </si>
  <si>
    <t>Agencia de educación de Medellin SAPIENCIA</t>
  </si>
  <si>
    <t>Auditoria Especial Fondos de Servicios Educativos</t>
  </si>
  <si>
    <t>Municipio de Medellín - 
Instituciones Educativas</t>
  </si>
  <si>
    <t xml:space="preserve">Auditoría Especial Contratación </t>
  </si>
  <si>
    <t>Agencia de Educación de Medellin SAPIENCIA</t>
  </si>
  <si>
    <t>Auditoría Especial por determinar</t>
  </si>
  <si>
    <t>Auditoría Especial Gestión Ambiental</t>
  </si>
  <si>
    <t>Tramitar hasta su culminación los Procesos de Responsabilidad Fiscal correspondientes al año 2011, respetando el debido proceso y el derecho a la defensa</t>
  </si>
  <si>
    <t>Tramitar hasta su culminación los Procesos de Responsabilidad Fiscal correspondientes al año 2012, respetando el debido proceso y el derecho a la defensa</t>
  </si>
  <si>
    <t>Impulsar  los procesos de responsabilidad fiscal  y de jurisdicción Coactiva que se encuentren vigentes, incluyendo los que ingresen en el año 2016.</t>
  </si>
  <si>
    <t>Hacer seguimiento y ajustes necesarios a los protocolos propios de las Audiencias Públicas de descargos, de decisión y de la producción de las pruebas, ajustando los formatos y el documento de apoyo del proceso de Responsabilidad Fiscal y Jurisdicción Coactiva.</t>
  </si>
  <si>
    <t>Formular el Plan General de Auditoría PGA para la vigencia 2017.</t>
  </si>
  <si>
    <r>
      <t xml:space="preserve">Realizar </t>
    </r>
    <r>
      <rPr>
        <b/>
        <sz val="9"/>
        <rFont val="Arial"/>
        <family val="2"/>
      </rPr>
      <t>149 ejercicios de auditoría</t>
    </r>
    <r>
      <rPr>
        <sz val="9"/>
        <rFont val="Arial"/>
        <family val="2"/>
      </rPr>
      <t xml:space="preserve"> en el 2016.
</t>
    </r>
    <r>
      <rPr>
        <b/>
        <sz val="9"/>
        <rFont val="Arial"/>
        <family val="2"/>
      </rPr>
      <t>Asesorar</t>
    </r>
    <r>
      <rPr>
        <sz val="9"/>
        <rFont val="Arial"/>
        <family val="2"/>
      </rPr>
      <t xml:space="preserve"> y </t>
    </r>
    <r>
      <rPr>
        <b/>
        <sz val="9"/>
        <rFont val="Arial"/>
        <family val="2"/>
      </rPr>
      <t>apoyar</t>
    </r>
    <r>
      <rPr>
        <sz val="9"/>
        <rFont val="Arial"/>
        <family val="2"/>
      </rPr>
      <t xml:space="preserve"> en las</t>
    </r>
    <r>
      <rPr>
        <b/>
        <sz val="9"/>
        <rFont val="Arial"/>
        <family val="2"/>
      </rPr>
      <t xml:space="preserve"> modalidades </t>
    </r>
    <r>
      <rPr>
        <sz val="9"/>
        <rFont val="Arial"/>
        <family val="2"/>
      </rPr>
      <t xml:space="preserve">de </t>
    </r>
    <r>
      <rPr>
        <b/>
        <sz val="9"/>
        <rFont val="Arial"/>
        <family val="2"/>
      </rPr>
      <t>Auditoría</t>
    </r>
    <r>
      <rPr>
        <sz val="9"/>
        <rFont val="Arial"/>
        <family val="2"/>
      </rPr>
      <t>: Regular, Especial y Expres</t>
    </r>
  </si>
  <si>
    <r>
      <t>Analizar y consolidar la cuantificación y la cualificación de los Beneficios del control fiscal</t>
    </r>
    <r>
      <rPr>
        <b/>
        <sz val="9"/>
        <rFont val="Arial"/>
        <family val="2"/>
      </rPr>
      <t xml:space="preserve"> (documentar cada uno de los casos)
Cuantificar </t>
    </r>
    <r>
      <rPr>
        <sz val="9"/>
        <rFont val="Arial"/>
        <family val="2"/>
      </rPr>
      <t>los</t>
    </r>
    <r>
      <rPr>
        <b/>
        <sz val="9"/>
        <rFont val="Arial"/>
        <family val="2"/>
      </rPr>
      <t xml:space="preserve"> Beneficios </t>
    </r>
    <r>
      <rPr>
        <sz val="9"/>
        <rFont val="Arial"/>
        <family val="2"/>
      </rPr>
      <t>y</t>
    </r>
    <r>
      <rPr>
        <b/>
        <sz val="9"/>
        <rFont val="Arial"/>
        <family val="2"/>
      </rPr>
      <t xml:space="preserve"> relacionar</t>
    </r>
    <r>
      <rPr>
        <sz val="9"/>
        <rFont val="Arial"/>
        <family val="2"/>
      </rPr>
      <t xml:space="preserve"> los Beneficios </t>
    </r>
    <r>
      <rPr>
        <b/>
        <sz val="9"/>
        <rFont val="Arial"/>
        <family val="2"/>
      </rPr>
      <t>Cualitativos</t>
    </r>
    <r>
      <rPr>
        <sz val="9"/>
        <rFont val="Arial"/>
        <family val="2"/>
      </rPr>
      <t xml:space="preserve">, determinando </t>
    </r>
    <r>
      <rPr>
        <b/>
        <sz val="9"/>
        <rFont val="Arial"/>
        <family val="2"/>
      </rPr>
      <t>su origen:</t>
    </r>
    <r>
      <rPr>
        <sz val="9"/>
        <rFont val="Arial"/>
        <family val="2"/>
      </rPr>
      <t xml:space="preserve">
* Modalidades del Proceso Auditor
* Planes de Mejoramiento Único de las entidades auditadas.
* Pronunciamientos efectuados por la Contraloría cuando estas son acatadas por los sujetos de control.
* Evaluación del control fiscal interno de las entidades auditas.
* Resultados de los Hallazgos Administrativos con sus diferentes incidencias.
* Situaciones Participación Ciudadana - SPC .</t>
    </r>
  </si>
  <si>
    <r>
      <t xml:space="preserve">Realizar los procesos </t>
    </r>
    <r>
      <rPr>
        <b/>
        <sz val="9"/>
        <rFont val="Arial"/>
        <family val="2"/>
      </rPr>
      <t>sancionatorios</t>
    </r>
    <r>
      <rPr>
        <sz val="9"/>
        <rFont val="Arial"/>
        <family val="2"/>
      </rPr>
      <t xml:space="preserve"> que se presenten.</t>
    </r>
  </si>
  <si>
    <r>
      <t xml:space="preserve">Mejorar el </t>
    </r>
    <r>
      <rPr>
        <b/>
        <sz val="9"/>
        <rFont val="Arial"/>
        <family val="2"/>
      </rPr>
      <t>proceso auditor</t>
    </r>
  </si>
  <si>
    <r>
      <t xml:space="preserve">Participar en la elaboración del </t>
    </r>
    <r>
      <rPr>
        <b/>
        <sz val="9"/>
        <rFont val="Arial"/>
        <family val="2"/>
      </rPr>
      <t xml:space="preserve">informe de Consolidación sobre el Estado de los Recursos Naturales y del Medio Ambiente </t>
    </r>
    <r>
      <rPr>
        <sz val="9"/>
        <rFont val="Arial"/>
        <family val="2"/>
      </rPr>
      <t>del Municipio de Medellín y sus Entidades Descentralizadas (Anual) y remitirlo el 30 de junio al señor Contralor General de Medellín (Anual).</t>
    </r>
  </si>
  <si>
    <r>
      <t xml:space="preserve">Participar en la elaboración del </t>
    </r>
    <r>
      <rPr>
        <b/>
        <sz val="9"/>
        <rFont val="Arial"/>
        <family val="2"/>
      </rPr>
      <t xml:space="preserve">informe de Consolidación sobre el Estado e las Finanzas  </t>
    </r>
    <r>
      <rPr>
        <sz val="9"/>
        <rFont val="Arial"/>
        <family val="2"/>
      </rPr>
      <t>del Municipio de Medellín y sus Entidades Descentralizadas (Anual) y remitirlo el 30 de junio al señor Contralor General de Medellín (Anual).</t>
    </r>
  </si>
  <si>
    <r>
      <t xml:space="preserve">Controlar que las </t>
    </r>
    <r>
      <rPr>
        <b/>
        <sz val="9"/>
        <rFont val="Arial"/>
        <family val="2"/>
      </rPr>
      <t xml:space="preserve">quejas </t>
    </r>
    <r>
      <rPr>
        <sz val="9"/>
        <rFont val="Arial"/>
        <family val="2"/>
      </rPr>
      <t xml:space="preserve">correspondientes al </t>
    </r>
    <r>
      <rPr>
        <b/>
        <sz val="9"/>
        <rFont val="Arial"/>
        <family val="2"/>
      </rPr>
      <t xml:space="preserve">proceso auditor </t>
    </r>
    <r>
      <rPr>
        <sz val="9"/>
        <rFont val="Arial"/>
        <family val="2"/>
      </rPr>
      <t xml:space="preserve">se </t>
    </r>
    <r>
      <rPr>
        <b/>
        <sz val="9"/>
        <rFont val="Arial"/>
        <family val="2"/>
      </rPr>
      <t>atiendan</t>
    </r>
    <r>
      <rPr>
        <sz val="9"/>
        <rFont val="Arial"/>
        <family val="2"/>
      </rPr>
      <t xml:space="preserve"> y se </t>
    </r>
    <r>
      <rPr>
        <b/>
        <sz val="9"/>
        <rFont val="Arial"/>
        <family val="2"/>
      </rPr>
      <t>den la respuesta oportuna</t>
    </r>
  </si>
  <si>
    <t xml:space="preserve">Acompañar proceso de sensibilización lúdico pedgógico a la población educativa (estudiantes que aspiran a ser elegidos Contralores Escolares) </t>
  </si>
  <si>
    <t xml:space="preserve">Acompañar el proceso de elección de contralores escolares en  las instituciones educativas del Municipio de Medellin </t>
  </si>
  <si>
    <t>Realizar evento de posesión de Contralorías Escolares de la ciudad</t>
  </si>
  <si>
    <t>Realizar acompañamiento lúdico pedagógico, asesoría y capacitación a las Contralorías Escolares 2016</t>
  </si>
  <si>
    <t>Seminario Contalorías Escolares "Competencias para el cuidado de lo público!"</t>
  </si>
  <si>
    <t>Mantener actualizada permanentemente  la pagina web con relación a las acciones correspondientes a la Contralorías Escolares.</t>
  </si>
  <si>
    <t>Realizar evento de rendición de cuentas de Contraloría Escolar</t>
  </si>
  <si>
    <t>Acompañar la  la Red líderes por el control social.</t>
  </si>
  <si>
    <t>Reuniones Mesa Democracia Escolar</t>
  </si>
  <si>
    <t>Realizar eventos de Red de Transparencia y Participación ciudadana</t>
  </si>
  <si>
    <t>Realizar  Encuentros Comunales por el Control social</t>
  </si>
  <si>
    <t xml:space="preserve">Acompañamiento  veedurías  ciudadanas </t>
  </si>
  <si>
    <t xml:space="preserve">Encuentro Nacional de Veedurías </t>
  </si>
  <si>
    <t>Realizar capacitaciones orientadas a las Contralorías Escolares, veedores, JAC, Veedurías Ciudadanas, entre otros.</t>
  </si>
  <si>
    <t>Promover el uso de los medios electrónicos manteniendo actualizada permanentemente la página web</t>
  </si>
  <si>
    <t>Realizar asesoría permanente cada año y dejar el registro del número de eventos y/o personas asesoradas.</t>
  </si>
  <si>
    <t>Realizar Conversatorios  con estudiantes de los Colegios y Universidades públicas y privadas de la ciudad</t>
  </si>
  <si>
    <t>Atender y tramitar oportunamente el 100% de los derechos de petición, de la comunidad en todo el cuatrienio.</t>
  </si>
  <si>
    <t>Aplicar encuestas en todos los eventos que realiza la Contraloría Auxiliar de Participación Ciudadana.</t>
  </si>
  <si>
    <t>Lograr un nivel de percepción de la comunidad atendida anual del 80%.</t>
  </si>
  <si>
    <t>N/A</t>
  </si>
  <si>
    <t>PLAN DE ACCIÓN INSTITUCIONAL Y PGA CONSOLIDADO 2016</t>
  </si>
  <si>
    <t>Remitir a la Subcontraloría un Informe con la cuantificación y cualificación de los beneficios del control fiscal.</t>
  </si>
  <si>
    <t>Remitir a la Oficina Asesora de Planeación por medio de correo electrónico, copia de los certificados de registro de deuda pùblica (Cada que se genere - Dentro de los primeros ocho (8) días hábiles siguientes al mes correspondiente).</t>
  </si>
  <si>
    <t>Remitir a la Oficina Asesora de Planeación por medio de Mercurio, un informe de deuda pública de las entidades y organismos bajo su jurisdicciòn (Mensual - Dentro de los cuatro (4) días hábiles siguientes al perìodo que corresponda).</t>
  </si>
  <si>
    <t>Diligenciar el formato "Evaluación de la Gestión" con el de realizar la rendición a la AGR (Permanentemente):
20 -  Entidades Sujetas a Control Fiscal: 
        Entidad, Patrimonio Cultural, Puntos de Control, SGP y Alumbrado Público, Vigencias Futuras
21 -  Resultados del Ejercicio del Control Fiscal:
        Beneficios del Control Fiscal, Control al Control a La Contratación, Gestión Entidades, Gestión Punto Control, Información de Cuentas Recibidas y Revisadas, Proceso Auditor, Traslado de Hallazgos Fiscales.</t>
  </si>
  <si>
    <t>Enviar al expediente de Mercurio la información de la AGR de los Sujetos del Municipio de Medellín y sus  Entidades Descentralizadas:
* Formato 20.1 - Control a la Contratación de Sujetos (Contratos suscritos)
* Formato para el Control al Control Fiscal de los Patrimonios Autónomos, Fondos Cuenta y Fideicomisos Abiertos con Recursos Públicos o Parafiscales"
* En el caso que se realicen evaluaciones contractuales, el Formato 20.1 - Acciones de Control.</t>
  </si>
  <si>
    <r>
      <t xml:space="preserve">Elaborar 1 </t>
    </r>
    <r>
      <rPr>
        <b/>
        <sz val="9"/>
        <rFont val="Arial"/>
        <family val="2"/>
      </rPr>
      <t xml:space="preserve">informe de Consolidación sobre el Estado de los Recursos Naturales y del Medio Ambiente </t>
    </r>
    <r>
      <rPr>
        <sz val="9"/>
        <rFont val="Arial"/>
        <family val="2"/>
      </rPr>
      <t>del Municipio de Medellín y sus Entidades Descentralizadas (Anual) y remitirlo el 30 de junio al señor Contralor General de Medellín (Anual).</t>
    </r>
  </si>
  <si>
    <t>Cumplir con las obligaciones del COLA y las establecidas en los diferentes planes tacticos que participe.</t>
  </si>
  <si>
    <t>Cumplir con las acciones correctivas, preventivas y notas de mejora que se encuentre abiertas en el módulo de mejoramiento de ISOLUCIÓN</t>
  </si>
  <si>
    <t>Formular y ejecutar, anualmente, el Plan Táctico de Capacitación.</t>
  </si>
  <si>
    <t>Consolidar la evaluación del desempeño laboral de los funcionarios de la CGM</t>
  </si>
  <si>
    <t>Formular y ejecutar, anualmente, el Plan Táctico de Bienestar Social.</t>
  </si>
  <si>
    <t>Formular y ejecutar, anualmente el Plan Táctico de Salud y Seguridad en el Trabajo.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</si>
</sst>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8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</cellStyleXfs>
  <cellXfs count="159">
    <xf numFmtId="0" fontId="0" fillId="0" borderId="0" xfId="0"/>
    <xf numFmtId="0" fontId="8" fillId="0" borderId="0" xfId="0" applyFont="1" applyAlignment="1">
      <alignment vertical="top"/>
    </xf>
    <xf numFmtId="0" fontId="7" fillId="2" borderId="6" xfId="1" applyFont="1" applyFill="1" applyBorder="1" applyAlignment="1">
      <alignment vertical="top" wrapText="1"/>
    </xf>
    <xf numFmtId="0" fontId="6" fillId="0" borderId="0" xfId="1" applyFont="1" applyFill="1" applyAlignment="1">
      <alignment vertical="top" wrapText="1"/>
    </xf>
    <xf numFmtId="0" fontId="8" fillId="0" borderId="0" xfId="0" applyFont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 wrapText="1"/>
    </xf>
    <xf numFmtId="16" fontId="6" fillId="0" borderId="6" xfId="2" applyNumberFormat="1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6" xfId="0" applyFont="1" applyBorder="1" applyAlignment="1">
      <alignment horizontal="left" vertical="center" wrapText="1"/>
    </xf>
    <xf numFmtId="0" fontId="6" fillId="0" borderId="0" xfId="1" applyFont="1" applyAlignment="1">
      <alignment vertical="top"/>
    </xf>
    <xf numFmtId="0" fontId="6" fillId="0" borderId="6" xfId="1" applyFont="1" applyFill="1" applyBorder="1" applyAlignment="1">
      <alignment vertical="top" wrapText="1"/>
    </xf>
    <xf numFmtId="0" fontId="6" fillId="0" borderId="0" xfId="1" applyFont="1" applyFill="1" applyAlignment="1">
      <alignment vertical="top"/>
    </xf>
    <xf numFmtId="1" fontId="6" fillId="0" borderId="6" xfId="1" applyNumberFormat="1" applyFont="1" applyFill="1" applyBorder="1" applyAlignment="1" applyProtection="1">
      <alignment horizontal="left" vertical="center" wrapText="1"/>
      <protection locked="0"/>
    </xf>
    <xf numFmtId="0" fontId="6" fillId="0" borderId="6" xfId="1" applyNumberFormat="1" applyFont="1" applyFill="1" applyBorder="1" applyAlignment="1" applyProtection="1">
      <alignment horizontal="left" vertical="center" wrapText="1"/>
      <protection locked="0"/>
    </xf>
    <xf numFmtId="1" fontId="6" fillId="2" borderId="6" xfId="1" applyNumberFormat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8" fillId="0" borderId="0" xfId="0" applyFont="1" applyAlignment="1">
      <alignment horizontal="left" vertical="top"/>
    </xf>
    <xf numFmtId="0" fontId="7" fillId="4" borderId="11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left" vertical="center"/>
    </xf>
    <xf numFmtId="1" fontId="6" fillId="0" borderId="0" xfId="1" applyNumberFormat="1" applyFont="1" applyFill="1" applyBorder="1" applyAlignment="1" applyProtection="1">
      <alignment horizontal="left" vertical="center" wrapText="1"/>
      <protection locked="0"/>
    </xf>
    <xf numFmtId="0" fontId="6" fillId="0" borderId="0" xfId="1" applyNumberFormat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horizontal="center" vertical="top"/>
      <protection locked="0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center" wrapText="1"/>
    </xf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>
      <alignment horizontal="center" vertical="top"/>
    </xf>
    <xf numFmtId="3" fontId="6" fillId="2" borderId="0" xfId="7" applyNumberFormat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vertical="top" wrapText="1"/>
    </xf>
    <xf numFmtId="0" fontId="7" fillId="2" borderId="0" xfId="6" applyFont="1" applyFill="1" applyBorder="1" applyAlignment="1">
      <alignment horizontal="center" vertical="top" wrapText="1"/>
    </xf>
    <xf numFmtId="0" fontId="6" fillId="0" borderId="0" xfId="0" applyFont="1" applyFill="1" applyBorder="1" applyAlignment="1" applyProtection="1">
      <alignment horizontal="center" vertical="top"/>
      <protection locked="0"/>
    </xf>
    <xf numFmtId="0" fontId="6" fillId="2" borderId="0" xfId="6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16" fontId="6" fillId="0" borderId="6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justify" vertical="center"/>
    </xf>
    <xf numFmtId="16" fontId="6" fillId="2" borderId="6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justify" vertical="top" wrapText="1"/>
    </xf>
    <xf numFmtId="0" fontId="8" fillId="2" borderId="6" xfId="0" applyNumberFormat="1" applyFont="1" applyFill="1" applyBorder="1" applyAlignment="1" applyProtection="1">
      <alignment horizontal="justify" vertical="top" wrapText="1"/>
      <protection locked="0"/>
    </xf>
    <xf numFmtId="0" fontId="8" fillId="2" borderId="6" xfId="0" applyFont="1" applyFill="1" applyBorder="1" applyAlignment="1">
      <alignment horizontal="justify" vertical="top"/>
    </xf>
    <xf numFmtId="3" fontId="6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16" fontId="0" fillId="2" borderId="6" xfId="0" applyNumberForma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justify" vertical="center" wrapText="1"/>
    </xf>
    <xf numFmtId="0" fontId="6" fillId="0" borderId="6" xfId="4" applyFont="1" applyFill="1" applyBorder="1" applyAlignment="1">
      <alignment horizontal="justify" vertical="center" wrapText="1"/>
    </xf>
    <xf numFmtId="0" fontId="6" fillId="0" borderId="6" xfId="5" applyFont="1" applyFill="1" applyBorder="1" applyAlignment="1">
      <alignment horizontal="justify" vertical="center" wrapText="1"/>
    </xf>
    <xf numFmtId="0" fontId="6" fillId="2" borderId="6" xfId="1" applyFont="1" applyFill="1" applyBorder="1" applyAlignment="1">
      <alignment horizontal="justify" vertical="center" wrapText="1"/>
    </xf>
    <xf numFmtId="0" fontId="6" fillId="2" borderId="6" xfId="4" applyFont="1" applyFill="1" applyBorder="1" applyAlignment="1">
      <alignment horizontal="justify" vertical="center" wrapText="1"/>
    </xf>
    <xf numFmtId="0" fontId="6" fillId="0" borderId="6" xfId="1" applyFont="1" applyFill="1" applyBorder="1" applyAlignment="1">
      <alignment horizontal="justify" vertical="top" wrapText="1"/>
    </xf>
    <xf numFmtId="0" fontId="8" fillId="2" borderId="6" xfId="0" applyFont="1" applyFill="1" applyBorder="1" applyAlignment="1">
      <alignment horizontal="justify" vertical="center" wrapText="1"/>
    </xf>
    <xf numFmtId="0" fontId="8" fillId="2" borderId="6" xfId="0" applyFont="1" applyFill="1" applyBorder="1" applyAlignment="1">
      <alignment horizontal="justify" wrapText="1"/>
    </xf>
    <xf numFmtId="1" fontId="6" fillId="2" borderId="6" xfId="1" applyNumberFormat="1" applyFont="1" applyFill="1" applyBorder="1" applyAlignment="1" applyProtection="1">
      <alignment horizontal="left" vertical="center" wrapText="1"/>
      <protection locked="0"/>
    </xf>
    <xf numFmtId="0" fontId="6" fillId="2" borderId="6" xfId="1" applyNumberFormat="1" applyFont="1" applyFill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justify" vertical="center" wrapText="1"/>
    </xf>
    <xf numFmtId="16" fontId="6" fillId="0" borderId="6" xfId="0" applyNumberFormat="1" applyFont="1" applyBorder="1"/>
    <xf numFmtId="0" fontId="11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wrapText="1"/>
    </xf>
    <xf numFmtId="16" fontId="12" fillId="0" borderId="6" xfId="0" applyNumberFormat="1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 applyProtection="1">
      <alignment horizontal="justify" vertical="center" wrapText="1"/>
      <protection locked="0"/>
    </xf>
    <xf numFmtId="0" fontId="6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8" fillId="0" borderId="6" xfId="0" applyFont="1" applyBorder="1" applyAlignment="1">
      <alignment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" fontId="6" fillId="0" borderId="6" xfId="2" applyNumberFormat="1" applyFont="1" applyFill="1" applyBorder="1" applyAlignment="1">
      <alignment horizontal="center" vertical="center" wrapText="1"/>
    </xf>
    <xf numFmtId="16" fontId="6" fillId="2" borderId="6" xfId="2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  <protection locked="0"/>
    </xf>
    <xf numFmtId="0" fontId="15" fillId="0" borderId="6" xfId="3" applyFont="1" applyBorder="1" applyAlignment="1">
      <alignment vertical="center" wrapText="1"/>
    </xf>
    <xf numFmtId="0" fontId="15" fillId="0" borderId="6" xfId="3" applyFont="1" applyBorder="1" applyAlignment="1">
      <alignment horizontal="justify" vertical="center" wrapText="1"/>
    </xf>
    <xf numFmtId="16" fontId="15" fillId="0" borderId="6" xfId="2" applyNumberFormat="1" applyFont="1" applyFill="1" applyBorder="1" applyAlignment="1">
      <alignment horizontal="left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justify" vertical="center" wrapText="1"/>
    </xf>
    <xf numFmtId="0" fontId="10" fillId="0" borderId="6" xfId="8" applyFont="1" applyFill="1" applyBorder="1" applyAlignment="1">
      <alignment horizontal="justify" vertical="center" wrapText="1"/>
    </xf>
    <xf numFmtId="0" fontId="10" fillId="0" borderId="6" xfId="8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justify"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6" xfId="0" applyFont="1" applyBorder="1" applyAlignment="1">
      <alignment vertical="top" wrapText="1"/>
    </xf>
    <xf numFmtId="16" fontId="8" fillId="0" borderId="6" xfId="0" applyNumberFormat="1" applyFont="1" applyBorder="1" applyAlignment="1">
      <alignment horizontal="center" vertical="center" wrapText="1"/>
    </xf>
    <xf numFmtId="16" fontId="11" fillId="0" borderId="6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8" fillId="0" borderId="6" xfId="0" applyNumberFormat="1" applyFont="1" applyFill="1" applyBorder="1" applyAlignment="1" applyProtection="1">
      <alignment vertical="center" wrapText="1"/>
      <protection locked="0"/>
    </xf>
    <xf numFmtId="0" fontId="8" fillId="2" borderId="6" xfId="0" applyNumberFormat="1" applyFont="1" applyFill="1" applyBorder="1" applyAlignment="1" applyProtection="1">
      <alignment vertical="center" wrapTex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6" fillId="0" borderId="6" xfId="1" applyFont="1" applyFill="1" applyBorder="1" applyAlignment="1" applyProtection="1">
      <alignment horizontal="center" vertical="top" wrapText="1"/>
      <protection locked="0"/>
    </xf>
    <xf numFmtId="0" fontId="8" fillId="0" borderId="6" xfId="0" applyNumberFormat="1" applyFont="1" applyFill="1" applyBorder="1" applyAlignment="1" applyProtection="1">
      <alignment horizontal="justify" vertical="center" wrapText="1"/>
      <protection locked="0"/>
    </xf>
    <xf numFmtId="0" fontId="10" fillId="2" borderId="6" xfId="0" applyFont="1" applyFill="1" applyBorder="1" applyAlignment="1">
      <alignment horizontal="justify" vertical="center" wrapText="1"/>
    </xf>
    <xf numFmtId="0" fontId="6" fillId="2" borderId="6" xfId="1" applyFont="1" applyFill="1" applyBorder="1" applyAlignment="1" applyProtection="1">
      <alignment horizontal="justify" vertical="center" wrapText="1"/>
      <protection locked="0"/>
    </xf>
    <xf numFmtId="0" fontId="6" fillId="2" borderId="6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center" vertical="top"/>
      <protection locked="0"/>
    </xf>
    <xf numFmtId="0" fontId="8" fillId="2" borderId="6" xfId="0" applyFont="1" applyFill="1" applyBorder="1" applyAlignment="1">
      <alignment vertical="top"/>
    </xf>
    <xf numFmtId="0" fontId="8" fillId="3" borderId="6" xfId="0" applyFont="1" applyFill="1" applyBorder="1" applyAlignment="1">
      <alignment horizontal="center" vertical="top" wrapText="1"/>
    </xf>
    <xf numFmtId="0" fontId="6" fillId="2" borderId="6" xfId="1" applyFont="1" applyFill="1" applyBorder="1" applyAlignment="1" applyProtection="1">
      <alignment horizontal="left" vertical="center" wrapText="1"/>
      <protection locked="0"/>
    </xf>
    <xf numFmtId="0" fontId="6" fillId="2" borderId="6" xfId="1" applyFont="1" applyFill="1" applyBorder="1" applyAlignment="1">
      <alignment vertical="top"/>
    </xf>
    <xf numFmtId="0" fontId="7" fillId="3" borderId="2" xfId="1" applyFont="1" applyFill="1" applyBorder="1" applyAlignment="1">
      <alignment vertical="top" wrapText="1"/>
    </xf>
    <xf numFmtId="0" fontId="7" fillId="3" borderId="3" xfId="1" applyFont="1" applyFill="1" applyBorder="1" applyAlignment="1">
      <alignment vertical="top" wrapText="1"/>
    </xf>
    <xf numFmtId="0" fontId="7" fillId="3" borderId="4" xfId="1" applyFont="1" applyFill="1" applyBorder="1" applyAlignment="1">
      <alignment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4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vertical="top"/>
    </xf>
    <xf numFmtId="0" fontId="7" fillId="4" borderId="6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</cellXfs>
  <cellStyles count="9">
    <cellStyle name="Normal" xfId="0" builtinId="0"/>
    <cellStyle name="Normal 10" xfId="8"/>
    <cellStyle name="Normal 15 2" xfId="7"/>
    <cellStyle name="Normal 17" xfId="1"/>
    <cellStyle name="Normal 2" xfId="4"/>
    <cellStyle name="Normal 2 10" xfId="3"/>
    <cellStyle name="Normal 3" xfId="5"/>
    <cellStyle name="Normal_7700 PA 2011 2" xfId="2"/>
    <cellStyle name="Normal_F1 a F4  subproceso formulacion planes 201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871812</xdr:colOff>
      <xdr:row>0</xdr:row>
      <xdr:rowOff>68536</xdr:rowOff>
    </xdr:from>
    <xdr:to>
      <xdr:col>18</xdr:col>
      <xdr:colOff>2238375</xdr:colOff>
      <xdr:row>2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35912" y="68536"/>
          <a:ext cx="1366563" cy="426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535"/>
  <sheetViews>
    <sheetView tabSelected="1" workbookViewId="0">
      <selection activeCell="I166" sqref="I166"/>
    </sheetView>
  </sheetViews>
  <sheetFormatPr baseColWidth="10" defaultRowHeight="12.75" x14ac:dyDescent="0.25"/>
  <cols>
    <col min="1" max="1" width="4.42578125" style="1" customWidth="1"/>
    <col min="2" max="2" width="15.5703125" style="21" customWidth="1"/>
    <col min="3" max="3" width="8.28515625" style="1" customWidth="1"/>
    <col min="4" max="4" width="11.5703125" style="1" customWidth="1"/>
    <col min="5" max="5" width="4.42578125" style="22" hidden="1" customWidth="1"/>
    <col min="6" max="6" width="3.28515625" style="22" hidden="1" customWidth="1"/>
    <col min="7" max="8" width="3.42578125" style="22" hidden="1" customWidth="1"/>
    <col min="9" max="9" width="40" style="23" customWidth="1"/>
    <col min="10" max="10" width="32.42578125" style="24" customWidth="1"/>
    <col min="11" max="11" width="11.42578125" style="1"/>
    <col min="12" max="12" width="14.7109375" style="1" customWidth="1"/>
    <col min="13" max="13" width="13.7109375" style="21" customWidth="1"/>
    <col min="14" max="15" width="11.42578125" style="21"/>
    <col min="16" max="16" width="14.42578125" style="21" customWidth="1"/>
    <col min="17" max="17" width="11.42578125" style="1"/>
    <col min="18" max="18" width="48" style="1" customWidth="1"/>
    <col min="19" max="19" width="41.85546875" style="1" customWidth="1"/>
    <col min="20" max="35" width="11.42578125" style="1"/>
    <col min="36" max="36" width="60.5703125" style="1" customWidth="1"/>
    <col min="37" max="16384" width="11.42578125" style="1"/>
  </cols>
  <sheetData>
    <row r="1" spans="1:39" ht="15" x14ac:dyDescent="0.25">
      <c r="A1" s="141" t="s">
        <v>76</v>
      </c>
      <c r="B1" s="142"/>
      <c r="C1" s="143"/>
      <c r="D1" s="143"/>
      <c r="E1" s="143"/>
      <c r="F1" s="143"/>
      <c r="G1" s="143"/>
      <c r="H1" s="144"/>
      <c r="I1" s="146" t="s">
        <v>363</v>
      </c>
      <c r="J1" s="147"/>
      <c r="K1" s="147"/>
      <c r="L1" s="147"/>
      <c r="M1" s="147"/>
      <c r="N1" s="147"/>
      <c r="O1" s="147"/>
      <c r="P1" s="148"/>
      <c r="Q1" s="131"/>
      <c r="R1" s="131"/>
      <c r="S1" s="131"/>
    </row>
    <row r="2" spans="1:39" ht="15" x14ac:dyDescent="0.25">
      <c r="A2" s="145" t="s">
        <v>75</v>
      </c>
      <c r="B2" s="143"/>
      <c r="C2" s="143"/>
      <c r="D2" s="143"/>
      <c r="E2" s="143"/>
      <c r="F2" s="143"/>
      <c r="G2" s="143"/>
      <c r="H2" s="144"/>
      <c r="I2" s="149"/>
      <c r="J2" s="150"/>
      <c r="K2" s="150"/>
      <c r="L2" s="150"/>
      <c r="M2" s="150"/>
      <c r="N2" s="150"/>
      <c r="O2" s="150"/>
      <c r="P2" s="151"/>
      <c r="Q2" s="131"/>
      <c r="R2" s="131"/>
      <c r="S2" s="131"/>
      <c r="AL2" s="1">
        <v>7002</v>
      </c>
      <c r="AM2" s="1" t="s">
        <v>8</v>
      </c>
    </row>
    <row r="3" spans="1:39" x14ac:dyDescent="0.25">
      <c r="A3" s="132"/>
      <c r="B3" s="133"/>
      <c r="C3" s="133"/>
      <c r="D3" s="134"/>
      <c r="E3" s="135"/>
      <c r="F3" s="136"/>
      <c r="G3" s="136"/>
      <c r="H3" s="137"/>
      <c r="I3" s="2"/>
      <c r="J3" s="138"/>
      <c r="K3" s="138"/>
      <c r="L3" s="138"/>
      <c r="M3" s="138"/>
      <c r="N3" s="138"/>
      <c r="O3" s="138"/>
      <c r="P3" s="138"/>
      <c r="Q3" s="138"/>
      <c r="R3" s="138"/>
      <c r="S3" s="138"/>
      <c r="AH3" s="3" t="s">
        <v>9</v>
      </c>
      <c r="AI3" s="3" t="s">
        <v>9</v>
      </c>
      <c r="AJ3" s="3" t="s">
        <v>10</v>
      </c>
      <c r="AL3" s="1">
        <v>7100</v>
      </c>
      <c r="AM3" s="1" t="s">
        <v>11</v>
      </c>
    </row>
    <row r="4" spans="1:39" s="4" customFormat="1" x14ac:dyDescent="0.25">
      <c r="A4" s="155" t="s">
        <v>3</v>
      </c>
      <c r="B4" s="140" t="s">
        <v>12</v>
      </c>
      <c r="C4" s="140" t="s">
        <v>13</v>
      </c>
      <c r="D4" s="139" t="s">
        <v>14</v>
      </c>
      <c r="E4" s="156" t="s">
        <v>15</v>
      </c>
      <c r="F4" s="157"/>
      <c r="G4" s="157"/>
      <c r="H4" s="158"/>
      <c r="I4" s="140" t="s">
        <v>16</v>
      </c>
      <c r="J4" s="140" t="s">
        <v>17</v>
      </c>
      <c r="K4" s="139" t="s">
        <v>18</v>
      </c>
      <c r="L4" s="139"/>
      <c r="M4" s="139"/>
      <c r="N4" s="139" t="s">
        <v>4</v>
      </c>
      <c r="O4" s="139" t="s">
        <v>5</v>
      </c>
      <c r="P4" s="139" t="s">
        <v>19</v>
      </c>
      <c r="Q4" s="153" t="s">
        <v>20</v>
      </c>
      <c r="R4" s="153" t="s">
        <v>21</v>
      </c>
      <c r="S4" s="139" t="s">
        <v>22</v>
      </c>
      <c r="AH4" s="5" t="s">
        <v>23</v>
      </c>
      <c r="AI4" s="5" t="s">
        <v>24</v>
      </c>
      <c r="AJ4" s="5" t="s">
        <v>25</v>
      </c>
      <c r="AL4" s="4">
        <v>7300</v>
      </c>
      <c r="AM4" s="1" t="s">
        <v>26</v>
      </c>
    </row>
    <row r="5" spans="1:39" s="4" customFormat="1" ht="52.5" x14ac:dyDescent="0.25">
      <c r="A5" s="140"/>
      <c r="B5" s="152"/>
      <c r="C5" s="152"/>
      <c r="D5" s="140"/>
      <c r="E5" s="26" t="s">
        <v>27</v>
      </c>
      <c r="F5" s="26" t="s">
        <v>28</v>
      </c>
      <c r="G5" s="26" t="s">
        <v>29</v>
      </c>
      <c r="H5" s="26" t="s">
        <v>30</v>
      </c>
      <c r="I5" s="152"/>
      <c r="J5" s="152"/>
      <c r="K5" s="25" t="s">
        <v>6</v>
      </c>
      <c r="L5" s="25" t="s">
        <v>7</v>
      </c>
      <c r="M5" s="25" t="s">
        <v>2</v>
      </c>
      <c r="N5" s="25" t="s">
        <v>0</v>
      </c>
      <c r="O5" s="25" t="s">
        <v>1</v>
      </c>
      <c r="P5" s="140"/>
      <c r="Q5" s="154"/>
      <c r="R5" s="154"/>
      <c r="S5" s="140"/>
      <c r="AH5" s="5" t="s">
        <v>31</v>
      </c>
      <c r="AI5" s="5" t="s">
        <v>32</v>
      </c>
      <c r="AJ5" s="5" t="s">
        <v>33</v>
      </c>
      <c r="AL5" s="4">
        <v>7301</v>
      </c>
      <c r="AM5" s="1" t="s">
        <v>34</v>
      </c>
    </row>
    <row r="6" spans="1:39" ht="25.5" x14ac:dyDescent="0.25">
      <c r="A6" s="6">
        <v>1</v>
      </c>
      <c r="B6" s="6">
        <v>7002</v>
      </c>
      <c r="C6" s="6" t="s">
        <v>9</v>
      </c>
      <c r="D6" s="6" t="s">
        <v>9</v>
      </c>
      <c r="E6" s="7"/>
      <c r="F6" s="7"/>
      <c r="G6" s="7"/>
      <c r="H6" s="7"/>
      <c r="I6" s="8" t="s">
        <v>77</v>
      </c>
      <c r="J6" s="101" t="s">
        <v>362</v>
      </c>
      <c r="K6" s="46">
        <v>42370</v>
      </c>
      <c r="L6" s="46">
        <v>42735</v>
      </c>
      <c r="M6" s="101" t="s">
        <v>362</v>
      </c>
      <c r="N6" s="10">
        <f>+IF(K6="","",(L6-K6+1))</f>
        <v>366</v>
      </c>
      <c r="O6" s="47">
        <v>246</v>
      </c>
      <c r="P6" s="11">
        <v>12</v>
      </c>
      <c r="Q6" s="12"/>
      <c r="R6" s="13" t="str">
        <f t="shared" ref="R6:R67" si="0">+IF(ISERROR(VLOOKUP(B6,$AL$2:$AM$31,2,0)),"",VLOOKUP(B6,$AL$2:$AM$31,2,0))</f>
        <v>CA de Apoyo Técnico</v>
      </c>
      <c r="S6" s="120"/>
      <c r="AH6" s="3" t="s">
        <v>35</v>
      </c>
      <c r="AI6" s="3" t="s">
        <v>36</v>
      </c>
      <c r="AJ6" s="3" t="s">
        <v>37</v>
      </c>
      <c r="AL6" s="1">
        <v>7200</v>
      </c>
      <c r="AM6" s="1" t="s">
        <v>38</v>
      </c>
    </row>
    <row r="7" spans="1:39" ht="51" x14ac:dyDescent="0.25">
      <c r="A7" s="6">
        <v>2</v>
      </c>
      <c r="B7" s="6">
        <v>7002</v>
      </c>
      <c r="C7" s="6" t="s">
        <v>9</v>
      </c>
      <c r="D7" s="6" t="s">
        <v>55</v>
      </c>
      <c r="E7" s="7"/>
      <c r="F7" s="7"/>
      <c r="G7" s="7"/>
      <c r="H7" s="7"/>
      <c r="I7" s="8" t="s">
        <v>78</v>
      </c>
      <c r="J7" s="101" t="s">
        <v>362</v>
      </c>
      <c r="K7" s="46">
        <v>42370</v>
      </c>
      <c r="L7" s="46">
        <v>42566</v>
      </c>
      <c r="M7" s="101" t="s">
        <v>362</v>
      </c>
      <c r="N7" s="10">
        <f t="shared" ref="N7:N68" si="1">+IF(K7="","",(L7-K7+1))</f>
        <v>197</v>
      </c>
      <c r="O7" s="47">
        <v>132</v>
      </c>
      <c r="P7" s="11">
        <v>1</v>
      </c>
      <c r="Q7" s="12"/>
      <c r="R7" s="13" t="str">
        <f t="shared" si="0"/>
        <v>CA de Apoyo Técnico</v>
      </c>
      <c r="S7" s="120"/>
      <c r="AH7" s="3" t="s">
        <v>39</v>
      </c>
      <c r="AI7" s="3" t="s">
        <v>40</v>
      </c>
      <c r="AJ7" s="3" t="s">
        <v>41</v>
      </c>
      <c r="AL7" s="1">
        <v>7400</v>
      </c>
      <c r="AM7" s="1" t="s">
        <v>42</v>
      </c>
    </row>
    <row r="8" spans="1:39" ht="25.5" x14ac:dyDescent="0.25">
      <c r="A8" s="6">
        <v>3</v>
      </c>
      <c r="B8" s="6">
        <v>7002</v>
      </c>
      <c r="C8" s="6" t="s">
        <v>9</v>
      </c>
      <c r="D8" s="6" t="s">
        <v>9</v>
      </c>
      <c r="E8" s="7"/>
      <c r="F8" s="7"/>
      <c r="G8" s="7"/>
      <c r="H8" s="7"/>
      <c r="I8" s="8" t="s">
        <v>79</v>
      </c>
      <c r="J8" s="101" t="s">
        <v>362</v>
      </c>
      <c r="K8" s="46">
        <v>42370</v>
      </c>
      <c r="L8" s="46">
        <v>42735</v>
      </c>
      <c r="M8" s="101" t="s">
        <v>362</v>
      </c>
      <c r="N8" s="10">
        <f t="shared" si="1"/>
        <v>366</v>
      </c>
      <c r="O8" s="47">
        <v>246</v>
      </c>
      <c r="P8" s="11">
        <v>1</v>
      </c>
      <c r="Q8" s="12"/>
      <c r="R8" s="13" t="str">
        <f t="shared" si="0"/>
        <v>CA de Apoyo Técnico</v>
      </c>
      <c r="S8" s="120"/>
      <c r="AH8" s="14"/>
      <c r="AI8" s="3" t="s">
        <v>35</v>
      </c>
      <c r="AJ8" s="3" t="s">
        <v>43</v>
      </c>
      <c r="AL8" s="1">
        <v>7500</v>
      </c>
      <c r="AM8" s="1" t="s">
        <v>44</v>
      </c>
    </row>
    <row r="9" spans="1:39" ht="25.5" x14ac:dyDescent="0.25">
      <c r="A9" s="6">
        <v>4</v>
      </c>
      <c r="B9" s="6">
        <v>7002</v>
      </c>
      <c r="C9" s="6" t="s">
        <v>9</v>
      </c>
      <c r="D9" s="6" t="s">
        <v>9</v>
      </c>
      <c r="E9" s="7"/>
      <c r="F9" s="7"/>
      <c r="G9" s="7"/>
      <c r="H9" s="7"/>
      <c r="I9" s="8" t="s">
        <v>80</v>
      </c>
      <c r="J9" s="101" t="s">
        <v>362</v>
      </c>
      <c r="K9" s="46">
        <v>42370</v>
      </c>
      <c r="L9" s="46">
        <v>42735</v>
      </c>
      <c r="M9" s="101" t="s">
        <v>362</v>
      </c>
      <c r="N9" s="10">
        <f t="shared" si="1"/>
        <v>366</v>
      </c>
      <c r="O9" s="47">
        <v>246</v>
      </c>
      <c r="P9" s="11">
        <v>1</v>
      </c>
      <c r="Q9" s="12"/>
      <c r="R9" s="13" t="str">
        <f t="shared" si="0"/>
        <v>CA de Apoyo Técnico</v>
      </c>
      <c r="S9" s="120"/>
      <c r="AH9" s="14"/>
      <c r="AI9" s="3" t="s">
        <v>31</v>
      </c>
      <c r="AJ9" s="3" t="s">
        <v>45</v>
      </c>
      <c r="AL9" s="1">
        <v>7501</v>
      </c>
      <c r="AM9" s="1" t="s">
        <v>46</v>
      </c>
    </row>
    <row r="10" spans="1:39" s="15" customFormat="1" ht="38.25" x14ac:dyDescent="0.25">
      <c r="A10" s="6">
        <v>5</v>
      </c>
      <c r="B10" s="6">
        <v>7002</v>
      </c>
      <c r="C10" s="6" t="s">
        <v>9</v>
      </c>
      <c r="D10" s="6" t="s">
        <v>55</v>
      </c>
      <c r="E10" s="7"/>
      <c r="F10" s="7"/>
      <c r="G10" s="7"/>
      <c r="H10" s="7"/>
      <c r="I10" s="8" t="s">
        <v>81</v>
      </c>
      <c r="J10" s="101" t="s">
        <v>362</v>
      </c>
      <c r="K10" s="46">
        <v>42370</v>
      </c>
      <c r="L10" s="46">
        <v>42735</v>
      </c>
      <c r="M10" s="101" t="s">
        <v>362</v>
      </c>
      <c r="N10" s="10">
        <f t="shared" si="1"/>
        <v>366</v>
      </c>
      <c r="O10" s="47">
        <v>246</v>
      </c>
      <c r="P10" s="11">
        <v>1</v>
      </c>
      <c r="Q10" s="12"/>
      <c r="R10" s="13" t="str">
        <f t="shared" si="0"/>
        <v>CA de Apoyo Técnico</v>
      </c>
      <c r="S10" s="12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I10" s="15" t="s">
        <v>39</v>
      </c>
      <c r="AJ10" s="15" t="s">
        <v>47</v>
      </c>
      <c r="AL10" s="15">
        <v>7502</v>
      </c>
      <c r="AM10" s="15" t="s">
        <v>48</v>
      </c>
    </row>
    <row r="11" spans="1:39" ht="25.5" x14ac:dyDescent="0.25">
      <c r="A11" s="6">
        <v>6</v>
      </c>
      <c r="B11" s="6">
        <v>7002</v>
      </c>
      <c r="C11" s="6" t="s">
        <v>9</v>
      </c>
      <c r="D11" s="6" t="s">
        <v>9</v>
      </c>
      <c r="E11" s="7"/>
      <c r="F11" s="7"/>
      <c r="G11" s="7"/>
      <c r="H11" s="7"/>
      <c r="I11" s="8" t="s">
        <v>82</v>
      </c>
      <c r="J11" s="101" t="s">
        <v>362</v>
      </c>
      <c r="K11" s="46">
        <v>42370</v>
      </c>
      <c r="L11" s="46">
        <v>42735</v>
      </c>
      <c r="M11" s="101" t="s">
        <v>362</v>
      </c>
      <c r="N11" s="10">
        <f t="shared" si="1"/>
        <v>366</v>
      </c>
      <c r="O11" s="47">
        <v>246</v>
      </c>
      <c r="P11" s="11">
        <v>1</v>
      </c>
      <c r="Q11" s="12"/>
      <c r="R11" s="13" t="str">
        <f t="shared" si="0"/>
        <v>CA de Apoyo Técnico</v>
      </c>
      <c r="S11" s="120"/>
      <c r="AH11" s="16"/>
      <c r="AI11" s="3" t="s">
        <v>49</v>
      </c>
      <c r="AJ11" s="3" t="s">
        <v>50</v>
      </c>
      <c r="AL11" s="1">
        <v>7600</v>
      </c>
      <c r="AM11" s="1" t="s">
        <v>51</v>
      </c>
    </row>
    <row r="12" spans="1:39" x14ac:dyDescent="0.25">
      <c r="A12" s="6">
        <v>7</v>
      </c>
      <c r="B12" s="6">
        <v>7100</v>
      </c>
      <c r="C12" s="6" t="s">
        <v>9</v>
      </c>
      <c r="D12" s="6" t="s">
        <v>9</v>
      </c>
      <c r="E12" s="7"/>
      <c r="F12" s="7"/>
      <c r="G12" s="7"/>
      <c r="H12" s="7"/>
      <c r="I12" s="48" t="s">
        <v>83</v>
      </c>
      <c r="J12" s="101" t="s">
        <v>362</v>
      </c>
      <c r="K12" s="54">
        <v>42382</v>
      </c>
      <c r="L12" s="54">
        <v>42398</v>
      </c>
      <c r="M12" s="101" t="s">
        <v>362</v>
      </c>
      <c r="N12" s="10">
        <f t="shared" si="1"/>
        <v>17</v>
      </c>
      <c r="O12" s="55">
        <f>+NETWORKDAYS.INTL(K12,L12,1)-1</f>
        <v>12</v>
      </c>
      <c r="P12" s="11">
        <v>1</v>
      </c>
      <c r="Q12" s="12"/>
      <c r="R12" s="13" t="str">
        <f t="shared" si="0"/>
        <v>OA de Control Interno</v>
      </c>
      <c r="S12" s="120"/>
      <c r="AH12" s="16"/>
      <c r="AI12" s="3" t="s">
        <v>52</v>
      </c>
      <c r="AJ12" s="3" t="s">
        <v>53</v>
      </c>
      <c r="AL12" s="1">
        <v>7714</v>
      </c>
      <c r="AM12" s="1" t="s">
        <v>54</v>
      </c>
    </row>
    <row r="13" spans="1:39" x14ac:dyDescent="0.25">
      <c r="A13" s="6">
        <v>8</v>
      </c>
      <c r="B13" s="6">
        <v>7100</v>
      </c>
      <c r="C13" s="6" t="s">
        <v>9</v>
      </c>
      <c r="D13" s="18" t="s">
        <v>9</v>
      </c>
      <c r="E13" s="19"/>
      <c r="F13" s="19"/>
      <c r="G13" s="19"/>
      <c r="H13" s="19"/>
      <c r="I13" s="48" t="s">
        <v>84</v>
      </c>
      <c r="J13" s="101" t="s">
        <v>362</v>
      </c>
      <c r="K13" s="54">
        <v>42373</v>
      </c>
      <c r="L13" s="54">
        <v>42398</v>
      </c>
      <c r="M13" s="101" t="s">
        <v>362</v>
      </c>
      <c r="N13" s="10">
        <f t="shared" si="1"/>
        <v>26</v>
      </c>
      <c r="O13" s="55">
        <f>+NETWORKDAYS.INTL(K13,L13,1)</f>
        <v>20</v>
      </c>
      <c r="P13" s="20">
        <v>1</v>
      </c>
      <c r="Q13" s="12"/>
      <c r="R13" s="13" t="str">
        <f t="shared" si="0"/>
        <v>OA de Control Interno</v>
      </c>
      <c r="S13" s="120"/>
      <c r="AH13" s="16"/>
      <c r="AI13" s="3" t="s">
        <v>55</v>
      </c>
      <c r="AJ13" s="16"/>
      <c r="AL13" s="1">
        <v>7700</v>
      </c>
      <c r="AM13" s="1" t="s">
        <v>56</v>
      </c>
    </row>
    <row r="14" spans="1:39" x14ac:dyDescent="0.25">
      <c r="A14" s="6">
        <v>9</v>
      </c>
      <c r="B14" s="6">
        <v>7100</v>
      </c>
      <c r="C14" s="6" t="s">
        <v>9</v>
      </c>
      <c r="D14" s="18" t="s">
        <v>9</v>
      </c>
      <c r="E14" s="19"/>
      <c r="F14" s="19"/>
      <c r="G14" s="19"/>
      <c r="H14" s="19"/>
      <c r="I14" s="48" t="s">
        <v>85</v>
      </c>
      <c r="J14" s="101" t="s">
        <v>362</v>
      </c>
      <c r="K14" s="54">
        <v>42373</v>
      </c>
      <c r="L14" s="54">
        <v>42398</v>
      </c>
      <c r="M14" s="101" t="s">
        <v>362</v>
      </c>
      <c r="N14" s="10">
        <f t="shared" si="1"/>
        <v>26</v>
      </c>
      <c r="O14" s="55">
        <f>+NETWORKDAYS.INTL(K14,L14,1)</f>
        <v>20</v>
      </c>
      <c r="P14" s="20">
        <v>1</v>
      </c>
      <c r="Q14" s="12"/>
      <c r="R14" s="13" t="str">
        <f t="shared" si="0"/>
        <v>OA de Control Interno</v>
      </c>
      <c r="S14" s="120"/>
      <c r="AL14" s="1">
        <v>7715</v>
      </c>
      <c r="AM14" s="1" t="s">
        <v>57</v>
      </c>
    </row>
    <row r="15" spans="1:39" x14ac:dyDescent="0.25">
      <c r="A15" s="6">
        <v>10</v>
      </c>
      <c r="B15" s="6">
        <v>7100</v>
      </c>
      <c r="C15" s="6" t="s">
        <v>9</v>
      </c>
      <c r="D15" s="18" t="s">
        <v>9</v>
      </c>
      <c r="E15" s="19"/>
      <c r="F15" s="19"/>
      <c r="G15" s="19"/>
      <c r="H15" s="19"/>
      <c r="I15" s="49" t="s">
        <v>86</v>
      </c>
      <c r="J15" s="101" t="s">
        <v>362</v>
      </c>
      <c r="K15" s="54">
        <v>42373</v>
      </c>
      <c r="L15" s="54">
        <v>42381</v>
      </c>
      <c r="M15" s="101" t="s">
        <v>362</v>
      </c>
      <c r="N15" s="10">
        <f t="shared" si="1"/>
        <v>9</v>
      </c>
      <c r="O15" s="55">
        <f>+NETWORKDAYS.INTL(K15,L15,1)</f>
        <v>7</v>
      </c>
      <c r="P15" s="20">
        <v>1</v>
      </c>
      <c r="Q15" s="12"/>
      <c r="R15" s="13" t="str">
        <f t="shared" si="0"/>
        <v>OA de Control Interno</v>
      </c>
      <c r="S15" s="120"/>
      <c r="AL15" s="1">
        <v>7716</v>
      </c>
      <c r="AM15" s="1" t="s">
        <v>58</v>
      </c>
    </row>
    <row r="16" spans="1:39" ht="39" customHeight="1" x14ac:dyDescent="0.25">
      <c r="A16" s="6">
        <v>11</v>
      </c>
      <c r="B16" s="6">
        <v>7100</v>
      </c>
      <c r="C16" s="6" t="s">
        <v>9</v>
      </c>
      <c r="D16" s="18" t="s">
        <v>9</v>
      </c>
      <c r="E16" s="19"/>
      <c r="F16" s="19"/>
      <c r="G16" s="19"/>
      <c r="H16" s="19"/>
      <c r="I16" s="50" t="s">
        <v>87</v>
      </c>
      <c r="J16" s="101" t="s">
        <v>362</v>
      </c>
      <c r="K16" s="54">
        <v>42373</v>
      </c>
      <c r="L16" s="54">
        <v>42398</v>
      </c>
      <c r="M16" s="101" t="s">
        <v>362</v>
      </c>
      <c r="N16" s="10">
        <f t="shared" si="1"/>
        <v>26</v>
      </c>
      <c r="O16" s="55">
        <f>+NETWORKDAYS.INTL(K16,L16,1)</f>
        <v>20</v>
      </c>
      <c r="P16" s="20">
        <v>1</v>
      </c>
      <c r="Q16" s="12"/>
      <c r="R16" s="13" t="str">
        <f t="shared" si="0"/>
        <v>OA de Control Interno</v>
      </c>
      <c r="S16" s="120"/>
      <c r="AL16" s="1">
        <v>7717</v>
      </c>
      <c r="AM16" s="1" t="s">
        <v>59</v>
      </c>
    </row>
    <row r="17" spans="1:39" ht="44.25" customHeight="1" x14ac:dyDescent="0.25">
      <c r="A17" s="6">
        <v>12</v>
      </c>
      <c r="B17" s="6">
        <v>7100</v>
      </c>
      <c r="C17" s="6" t="s">
        <v>9</v>
      </c>
      <c r="D17" s="18" t="s">
        <v>9</v>
      </c>
      <c r="E17" s="19"/>
      <c r="F17" s="19"/>
      <c r="G17" s="19"/>
      <c r="H17" s="19"/>
      <c r="I17" s="50" t="s">
        <v>88</v>
      </c>
      <c r="J17" s="101" t="s">
        <v>362</v>
      </c>
      <c r="K17" s="54">
        <v>42461</v>
      </c>
      <c r="L17" s="54">
        <v>42489</v>
      </c>
      <c r="M17" s="101" t="s">
        <v>362</v>
      </c>
      <c r="N17" s="10">
        <f t="shared" si="1"/>
        <v>29</v>
      </c>
      <c r="O17" s="55">
        <f t="shared" ref="O17:O21" si="2">+NETWORKDAYS.INTL(K17,L17,1)</f>
        <v>21</v>
      </c>
      <c r="P17" s="20">
        <v>1</v>
      </c>
      <c r="Q17" s="12"/>
      <c r="R17" s="13" t="str">
        <f t="shared" si="0"/>
        <v>OA de Control Interno</v>
      </c>
      <c r="S17" s="120"/>
      <c r="AL17" s="1">
        <v>7718</v>
      </c>
      <c r="AM17" s="1" t="s">
        <v>60</v>
      </c>
    </row>
    <row r="18" spans="1:39" ht="39" customHeight="1" x14ac:dyDescent="0.25">
      <c r="A18" s="6">
        <v>13</v>
      </c>
      <c r="B18" s="6">
        <v>7100</v>
      </c>
      <c r="C18" s="6" t="s">
        <v>9</v>
      </c>
      <c r="D18" s="18" t="s">
        <v>9</v>
      </c>
      <c r="E18" s="19"/>
      <c r="F18" s="19"/>
      <c r="G18" s="19"/>
      <c r="H18" s="19"/>
      <c r="I18" s="50" t="s">
        <v>89</v>
      </c>
      <c r="J18" s="101" t="s">
        <v>362</v>
      </c>
      <c r="K18" s="54">
        <v>42552</v>
      </c>
      <c r="L18" s="54">
        <v>42581</v>
      </c>
      <c r="M18" s="101" t="s">
        <v>362</v>
      </c>
      <c r="N18" s="10">
        <f t="shared" si="1"/>
        <v>30</v>
      </c>
      <c r="O18" s="55">
        <f t="shared" si="2"/>
        <v>21</v>
      </c>
      <c r="P18" s="20">
        <v>1</v>
      </c>
      <c r="Q18" s="12"/>
      <c r="R18" s="13" t="str">
        <f t="shared" si="0"/>
        <v>OA de Control Interno</v>
      </c>
      <c r="S18" s="120"/>
      <c r="AL18" s="1">
        <v>7719</v>
      </c>
      <c r="AM18" s="1" t="s">
        <v>61</v>
      </c>
    </row>
    <row r="19" spans="1:39" ht="41.25" customHeight="1" x14ac:dyDescent="0.25">
      <c r="A19" s="6">
        <v>14</v>
      </c>
      <c r="B19" s="6">
        <v>7100</v>
      </c>
      <c r="C19" s="6" t="s">
        <v>9</v>
      </c>
      <c r="D19" s="18" t="s">
        <v>9</v>
      </c>
      <c r="E19" s="19"/>
      <c r="F19" s="19"/>
      <c r="G19" s="19"/>
      <c r="H19" s="19"/>
      <c r="I19" s="50" t="s">
        <v>90</v>
      </c>
      <c r="J19" s="101" t="s">
        <v>362</v>
      </c>
      <c r="K19" s="54">
        <v>42646</v>
      </c>
      <c r="L19" s="54">
        <v>42674</v>
      </c>
      <c r="M19" s="101" t="s">
        <v>362</v>
      </c>
      <c r="N19" s="10">
        <f t="shared" si="1"/>
        <v>29</v>
      </c>
      <c r="O19" s="55">
        <f t="shared" si="2"/>
        <v>21</v>
      </c>
      <c r="P19" s="20">
        <v>1</v>
      </c>
      <c r="Q19" s="12"/>
      <c r="R19" s="13" t="str">
        <f t="shared" si="0"/>
        <v>OA de Control Interno</v>
      </c>
      <c r="S19" s="120"/>
      <c r="AL19" s="1">
        <v>7720</v>
      </c>
      <c r="AM19" s="1" t="s">
        <v>62</v>
      </c>
    </row>
    <row r="20" spans="1:39" x14ac:dyDescent="0.25">
      <c r="A20" s="6">
        <v>15</v>
      </c>
      <c r="B20" s="6">
        <v>7100</v>
      </c>
      <c r="C20" s="6" t="s">
        <v>9</v>
      </c>
      <c r="D20" s="18" t="s">
        <v>9</v>
      </c>
      <c r="E20" s="19"/>
      <c r="F20" s="19"/>
      <c r="G20" s="19"/>
      <c r="H20" s="19"/>
      <c r="I20" s="51" t="s">
        <v>91</v>
      </c>
      <c r="J20" s="101" t="s">
        <v>362</v>
      </c>
      <c r="K20" s="54">
        <v>42422</v>
      </c>
      <c r="L20" s="54">
        <v>42429</v>
      </c>
      <c r="M20" s="101" t="s">
        <v>362</v>
      </c>
      <c r="N20" s="10">
        <f t="shared" si="1"/>
        <v>8</v>
      </c>
      <c r="O20" s="55">
        <f t="shared" si="2"/>
        <v>6</v>
      </c>
      <c r="P20" s="20">
        <v>1</v>
      </c>
      <c r="Q20" s="12"/>
      <c r="R20" s="13" t="str">
        <f t="shared" si="0"/>
        <v>OA de Control Interno</v>
      </c>
      <c r="S20" s="120"/>
      <c r="AL20" s="1">
        <v>7721</v>
      </c>
      <c r="AM20" s="1" t="s">
        <v>63</v>
      </c>
    </row>
    <row r="21" spans="1:39" ht="36" x14ac:dyDescent="0.25">
      <c r="A21" s="6">
        <v>16</v>
      </c>
      <c r="B21" s="6">
        <v>7100</v>
      </c>
      <c r="C21" s="6" t="s">
        <v>9</v>
      </c>
      <c r="D21" s="18" t="s">
        <v>55</v>
      </c>
      <c r="E21" s="19"/>
      <c r="F21" s="19"/>
      <c r="G21" s="19"/>
      <c r="H21" s="19"/>
      <c r="I21" s="49" t="s">
        <v>92</v>
      </c>
      <c r="J21" s="101" t="s">
        <v>362</v>
      </c>
      <c r="K21" s="54">
        <v>42430</v>
      </c>
      <c r="L21" s="54">
        <v>42440</v>
      </c>
      <c r="M21" s="101" t="s">
        <v>362</v>
      </c>
      <c r="N21" s="10">
        <f t="shared" si="1"/>
        <v>11</v>
      </c>
      <c r="O21" s="55">
        <f t="shared" si="2"/>
        <v>9</v>
      </c>
      <c r="P21" s="20">
        <v>1</v>
      </c>
      <c r="Q21" s="12"/>
      <c r="R21" s="13" t="str">
        <f t="shared" si="0"/>
        <v>OA de Control Interno</v>
      </c>
      <c r="S21" s="120"/>
      <c r="AL21" s="1">
        <v>7722</v>
      </c>
      <c r="AM21" s="1" t="s">
        <v>64</v>
      </c>
    </row>
    <row r="22" spans="1:39" ht="36" x14ac:dyDescent="0.25">
      <c r="A22" s="6">
        <v>17</v>
      </c>
      <c r="B22" s="6">
        <v>7100</v>
      </c>
      <c r="C22" s="6" t="s">
        <v>9</v>
      </c>
      <c r="D22" s="18" t="s">
        <v>55</v>
      </c>
      <c r="E22" s="19"/>
      <c r="F22" s="19"/>
      <c r="G22" s="19"/>
      <c r="H22" s="19"/>
      <c r="I22" s="49" t="s">
        <v>93</v>
      </c>
      <c r="J22" s="101" t="s">
        <v>362</v>
      </c>
      <c r="K22" s="54">
        <v>42552</v>
      </c>
      <c r="L22" s="54">
        <v>42562</v>
      </c>
      <c r="M22" s="101" t="s">
        <v>362</v>
      </c>
      <c r="N22" s="10">
        <f t="shared" si="1"/>
        <v>11</v>
      </c>
      <c r="O22" s="55">
        <f t="shared" ref="O22:O30" si="3">+NETWORKDAYS.INTL(K22,L22,1)-1</f>
        <v>6</v>
      </c>
      <c r="P22" s="20">
        <v>1</v>
      </c>
      <c r="Q22" s="12"/>
      <c r="R22" s="13" t="str">
        <f t="shared" si="0"/>
        <v>OA de Control Interno</v>
      </c>
      <c r="S22" s="120"/>
      <c r="AL22" s="1">
        <v>7723</v>
      </c>
      <c r="AM22" s="1" t="s">
        <v>65</v>
      </c>
    </row>
    <row r="23" spans="1:39" ht="36" x14ac:dyDescent="0.25">
      <c r="A23" s="6">
        <v>18</v>
      </c>
      <c r="B23" s="6">
        <v>7100</v>
      </c>
      <c r="C23" s="6" t="s">
        <v>9</v>
      </c>
      <c r="D23" s="18" t="s">
        <v>55</v>
      </c>
      <c r="E23" s="19"/>
      <c r="F23" s="19"/>
      <c r="G23" s="19"/>
      <c r="H23" s="19"/>
      <c r="I23" s="49" t="s">
        <v>94</v>
      </c>
      <c r="J23" s="101" t="s">
        <v>362</v>
      </c>
      <c r="K23" s="54">
        <v>42675</v>
      </c>
      <c r="L23" s="54">
        <v>42687</v>
      </c>
      <c r="M23" s="101" t="s">
        <v>362</v>
      </c>
      <c r="N23" s="10">
        <f t="shared" si="1"/>
        <v>13</v>
      </c>
      <c r="O23" s="55">
        <f t="shared" si="3"/>
        <v>8</v>
      </c>
      <c r="P23" s="20">
        <v>1</v>
      </c>
      <c r="Q23" s="12"/>
      <c r="R23" s="13" t="str">
        <f t="shared" si="0"/>
        <v>OA de Control Interno</v>
      </c>
      <c r="S23" s="120"/>
      <c r="AL23" s="1">
        <v>7724</v>
      </c>
      <c r="AM23" s="1" t="s">
        <v>66</v>
      </c>
    </row>
    <row r="24" spans="1:39" ht="25.5" x14ac:dyDescent="0.25">
      <c r="A24" s="6">
        <v>19</v>
      </c>
      <c r="B24" s="6">
        <v>7100</v>
      </c>
      <c r="C24" s="6" t="s">
        <v>9</v>
      </c>
      <c r="D24" s="18" t="s">
        <v>9</v>
      </c>
      <c r="E24" s="6"/>
      <c r="F24" s="6"/>
      <c r="G24" s="6"/>
      <c r="H24" s="6"/>
      <c r="I24" s="52" t="s">
        <v>95</v>
      </c>
      <c r="J24" s="101" t="s">
        <v>362</v>
      </c>
      <c r="K24" s="54">
        <v>42391</v>
      </c>
      <c r="L24" s="54">
        <v>42398</v>
      </c>
      <c r="M24" s="101" t="s">
        <v>362</v>
      </c>
      <c r="N24" s="10">
        <f t="shared" si="1"/>
        <v>8</v>
      </c>
      <c r="O24" s="55">
        <f t="shared" si="3"/>
        <v>5</v>
      </c>
      <c r="P24" s="6">
        <v>1</v>
      </c>
      <c r="Q24" s="6"/>
      <c r="R24" s="6" t="str">
        <f t="shared" si="0"/>
        <v>OA de Control Interno</v>
      </c>
      <c r="S24" s="121"/>
      <c r="AL24" s="1">
        <v>7725</v>
      </c>
      <c r="AM24" s="1" t="s">
        <v>67</v>
      </c>
    </row>
    <row r="25" spans="1:39" ht="25.5" x14ac:dyDescent="0.25">
      <c r="A25" s="6">
        <v>20</v>
      </c>
      <c r="B25" s="6">
        <v>7100</v>
      </c>
      <c r="C25" s="6" t="s">
        <v>9</v>
      </c>
      <c r="D25" s="18" t="s">
        <v>9</v>
      </c>
      <c r="E25" s="6"/>
      <c r="F25" s="6"/>
      <c r="G25" s="6"/>
      <c r="H25" s="6"/>
      <c r="I25" s="52" t="s">
        <v>96</v>
      </c>
      <c r="J25" s="101" t="s">
        <v>362</v>
      </c>
      <c r="K25" s="54">
        <v>42471</v>
      </c>
      <c r="L25" s="54">
        <v>42496</v>
      </c>
      <c r="M25" s="101" t="s">
        <v>362</v>
      </c>
      <c r="N25" s="10">
        <f t="shared" si="1"/>
        <v>26</v>
      </c>
      <c r="O25" s="55">
        <f t="shared" si="3"/>
        <v>19</v>
      </c>
      <c r="P25" s="6">
        <v>1</v>
      </c>
      <c r="Q25" s="6"/>
      <c r="R25" s="6" t="str">
        <f t="shared" si="0"/>
        <v>OA de Control Interno</v>
      </c>
      <c r="S25" s="121"/>
      <c r="AL25" s="1">
        <v>7726</v>
      </c>
      <c r="AM25" s="1" t="s">
        <v>68</v>
      </c>
    </row>
    <row r="26" spans="1:39" ht="25.5" x14ac:dyDescent="0.25">
      <c r="A26" s="6">
        <v>21</v>
      </c>
      <c r="B26" s="6">
        <v>7100</v>
      </c>
      <c r="C26" s="6" t="s">
        <v>9</v>
      </c>
      <c r="D26" s="18" t="s">
        <v>9</v>
      </c>
      <c r="E26" s="6"/>
      <c r="F26" s="6"/>
      <c r="G26" s="6"/>
      <c r="H26" s="6"/>
      <c r="I26" s="52" t="s">
        <v>97</v>
      </c>
      <c r="J26" s="101" t="s">
        <v>362</v>
      </c>
      <c r="K26" s="54">
        <v>42604</v>
      </c>
      <c r="L26" s="54">
        <v>42613</v>
      </c>
      <c r="M26" s="101" t="s">
        <v>362</v>
      </c>
      <c r="N26" s="10">
        <f t="shared" si="1"/>
        <v>10</v>
      </c>
      <c r="O26" s="55">
        <f t="shared" si="3"/>
        <v>7</v>
      </c>
      <c r="P26" s="6">
        <v>1</v>
      </c>
      <c r="Q26" s="6"/>
      <c r="R26" s="6" t="str">
        <f t="shared" si="0"/>
        <v>OA de Control Interno</v>
      </c>
      <c r="S26" s="121"/>
      <c r="AL26" s="1">
        <v>7727</v>
      </c>
      <c r="AM26" s="1" t="s">
        <v>69</v>
      </c>
    </row>
    <row r="27" spans="1:39" ht="25.5" x14ac:dyDescent="0.25">
      <c r="A27" s="6">
        <v>22</v>
      </c>
      <c r="B27" s="6">
        <v>7100</v>
      </c>
      <c r="C27" s="6" t="s">
        <v>9</v>
      </c>
      <c r="D27" s="18" t="s">
        <v>9</v>
      </c>
      <c r="E27" s="6"/>
      <c r="F27" s="6"/>
      <c r="G27" s="6"/>
      <c r="H27" s="6"/>
      <c r="I27" s="52" t="s">
        <v>98</v>
      </c>
      <c r="J27" s="101" t="s">
        <v>362</v>
      </c>
      <c r="K27" s="54">
        <v>42728</v>
      </c>
      <c r="L27" s="54">
        <v>42735</v>
      </c>
      <c r="M27" s="101" t="s">
        <v>362</v>
      </c>
      <c r="N27" s="10">
        <f t="shared" si="1"/>
        <v>8</v>
      </c>
      <c r="O27" s="55">
        <f t="shared" si="3"/>
        <v>4</v>
      </c>
      <c r="P27" s="6">
        <v>1</v>
      </c>
      <c r="Q27" s="6"/>
      <c r="R27" s="6" t="str">
        <f t="shared" si="0"/>
        <v>OA de Control Interno</v>
      </c>
      <c r="S27" s="121"/>
      <c r="AL27" s="1">
        <v>7728</v>
      </c>
      <c r="AM27" s="1" t="s">
        <v>70</v>
      </c>
    </row>
    <row r="28" spans="1:39" ht="24" x14ac:dyDescent="0.25">
      <c r="A28" s="6">
        <v>23</v>
      </c>
      <c r="B28" s="6">
        <v>7100</v>
      </c>
      <c r="C28" s="6" t="s">
        <v>9</v>
      </c>
      <c r="D28" s="18" t="s">
        <v>9</v>
      </c>
      <c r="E28" s="6"/>
      <c r="F28" s="6"/>
      <c r="G28" s="6"/>
      <c r="H28" s="6"/>
      <c r="I28" s="49" t="s">
        <v>99</v>
      </c>
      <c r="J28" s="101" t="s">
        <v>362</v>
      </c>
      <c r="K28" s="54">
        <v>42401</v>
      </c>
      <c r="L28" s="54">
        <v>42429</v>
      </c>
      <c r="M28" s="101" t="s">
        <v>362</v>
      </c>
      <c r="N28" s="10">
        <f t="shared" si="1"/>
        <v>29</v>
      </c>
      <c r="O28" s="55">
        <f t="shared" si="3"/>
        <v>20</v>
      </c>
      <c r="P28" s="6">
        <v>1</v>
      </c>
      <c r="Q28" s="6"/>
      <c r="R28" s="6" t="str">
        <f t="shared" si="0"/>
        <v>OA de Control Interno</v>
      </c>
      <c r="S28" s="121"/>
      <c r="AL28" s="1">
        <v>7729</v>
      </c>
      <c r="AM28" s="1" t="s">
        <v>71</v>
      </c>
    </row>
    <row r="29" spans="1:39" ht="24" x14ac:dyDescent="0.25">
      <c r="A29" s="6">
        <v>24</v>
      </c>
      <c r="B29" s="6">
        <v>7100</v>
      </c>
      <c r="C29" s="6" t="s">
        <v>9</v>
      </c>
      <c r="D29" s="18" t="s">
        <v>9</v>
      </c>
      <c r="E29" s="6"/>
      <c r="F29" s="6"/>
      <c r="G29" s="6"/>
      <c r="H29" s="6"/>
      <c r="I29" s="49" t="s">
        <v>100</v>
      </c>
      <c r="J29" s="101" t="s">
        <v>362</v>
      </c>
      <c r="K29" s="54">
        <v>42583</v>
      </c>
      <c r="L29" s="54">
        <v>42613</v>
      </c>
      <c r="M29" s="101" t="s">
        <v>362</v>
      </c>
      <c r="N29" s="10">
        <f t="shared" si="1"/>
        <v>31</v>
      </c>
      <c r="O29" s="55">
        <f t="shared" si="3"/>
        <v>22</v>
      </c>
      <c r="P29" s="6">
        <v>1</v>
      </c>
      <c r="Q29" s="6"/>
      <c r="R29" s="6" t="str">
        <f t="shared" si="0"/>
        <v>OA de Control Interno</v>
      </c>
      <c r="S29" s="121"/>
      <c r="AL29" s="1">
        <v>7730</v>
      </c>
      <c r="AM29" s="1" t="s">
        <v>72</v>
      </c>
    </row>
    <row r="30" spans="1:39" x14ac:dyDescent="0.25">
      <c r="A30" s="6">
        <v>25</v>
      </c>
      <c r="B30" s="6">
        <v>7100</v>
      </c>
      <c r="C30" s="6" t="s">
        <v>9</v>
      </c>
      <c r="D30" s="18" t="s">
        <v>55</v>
      </c>
      <c r="E30" s="6"/>
      <c r="F30" s="6"/>
      <c r="G30" s="6"/>
      <c r="H30" s="6"/>
      <c r="I30" s="49" t="s">
        <v>101</v>
      </c>
      <c r="J30" s="101" t="s">
        <v>362</v>
      </c>
      <c r="K30" s="54">
        <v>42095</v>
      </c>
      <c r="L30" s="54">
        <v>42123</v>
      </c>
      <c r="M30" s="101" t="s">
        <v>362</v>
      </c>
      <c r="N30" s="10">
        <f t="shared" si="1"/>
        <v>29</v>
      </c>
      <c r="O30" s="55">
        <f t="shared" si="3"/>
        <v>20</v>
      </c>
      <c r="P30" s="6">
        <v>1</v>
      </c>
      <c r="Q30" s="6"/>
      <c r="R30" s="6" t="str">
        <f t="shared" si="0"/>
        <v>OA de Control Interno</v>
      </c>
      <c r="S30" s="121"/>
      <c r="AL30" s="1">
        <v>7900</v>
      </c>
      <c r="AM30" s="1" t="s">
        <v>73</v>
      </c>
    </row>
    <row r="31" spans="1:39" x14ac:dyDescent="0.25">
      <c r="A31" s="6">
        <v>26</v>
      </c>
      <c r="B31" s="6">
        <v>7100</v>
      </c>
      <c r="C31" s="6" t="s">
        <v>9</v>
      </c>
      <c r="D31" s="18" t="s">
        <v>9</v>
      </c>
      <c r="E31" s="6"/>
      <c r="F31" s="6"/>
      <c r="G31" s="6"/>
      <c r="H31" s="6"/>
      <c r="I31" s="53" t="s">
        <v>102</v>
      </c>
      <c r="J31" s="101" t="s">
        <v>362</v>
      </c>
      <c r="K31" s="54">
        <v>42373</v>
      </c>
      <c r="L31" s="54">
        <v>42735</v>
      </c>
      <c r="M31" s="101" t="s">
        <v>362</v>
      </c>
      <c r="N31" s="10">
        <f t="shared" si="1"/>
        <v>363</v>
      </c>
      <c r="O31" s="55">
        <f>+NETWORKDAYS.INTL(K31,L31,1)-15</f>
        <v>245</v>
      </c>
      <c r="P31" s="20">
        <v>1</v>
      </c>
      <c r="Q31" s="12"/>
      <c r="R31" s="13" t="str">
        <f t="shared" si="0"/>
        <v>OA de Control Interno</v>
      </c>
      <c r="S31" s="120"/>
      <c r="AL31" s="1">
        <v>7800</v>
      </c>
      <c r="AM31" s="1" t="s">
        <v>74</v>
      </c>
    </row>
    <row r="32" spans="1:39" ht="24" x14ac:dyDescent="0.25">
      <c r="A32" s="6">
        <v>27</v>
      </c>
      <c r="B32" s="6">
        <v>7100</v>
      </c>
      <c r="C32" s="6" t="s">
        <v>9</v>
      </c>
      <c r="D32" s="18" t="s">
        <v>55</v>
      </c>
      <c r="E32" s="6"/>
      <c r="F32" s="6"/>
      <c r="G32" s="6"/>
      <c r="H32" s="6"/>
      <c r="I32" s="53" t="s">
        <v>103</v>
      </c>
      <c r="J32" s="101" t="s">
        <v>362</v>
      </c>
      <c r="K32" s="54">
        <v>42373</v>
      </c>
      <c r="L32" s="54">
        <v>42735</v>
      </c>
      <c r="M32" s="101" t="s">
        <v>362</v>
      </c>
      <c r="N32" s="10">
        <f t="shared" si="1"/>
        <v>363</v>
      </c>
      <c r="O32" s="55">
        <f>+NETWORKDAYS.INTL(K32,L32,1)-15</f>
        <v>245</v>
      </c>
      <c r="P32" s="20">
        <v>1</v>
      </c>
      <c r="Q32" s="12"/>
      <c r="R32" s="13" t="str">
        <f t="shared" si="0"/>
        <v>OA de Control Interno</v>
      </c>
      <c r="S32" s="120"/>
    </row>
    <row r="33" spans="1:19" ht="51" x14ac:dyDescent="0.25">
      <c r="A33" s="6">
        <v>28</v>
      </c>
      <c r="B33" s="6">
        <v>7300</v>
      </c>
      <c r="C33" s="6" t="s">
        <v>9</v>
      </c>
      <c r="D33" s="18" t="s">
        <v>55</v>
      </c>
      <c r="E33" s="6"/>
      <c r="F33" s="6"/>
      <c r="G33" s="6"/>
      <c r="H33" s="6"/>
      <c r="I33" s="56" t="s">
        <v>104</v>
      </c>
      <c r="J33" s="101" t="s">
        <v>362</v>
      </c>
      <c r="K33" s="62">
        <v>42370</v>
      </c>
      <c r="L33" s="62">
        <v>42735</v>
      </c>
      <c r="M33" s="101" t="s">
        <v>362</v>
      </c>
      <c r="N33" s="10">
        <f t="shared" si="1"/>
        <v>366</v>
      </c>
      <c r="O33" s="59">
        <v>246</v>
      </c>
      <c r="P33" s="20">
        <v>1</v>
      </c>
      <c r="Q33" s="12"/>
      <c r="R33" s="13" t="str">
        <f t="shared" si="0"/>
        <v>OA de Planeación</v>
      </c>
      <c r="S33" s="120"/>
    </row>
    <row r="34" spans="1:19" ht="38.25" x14ac:dyDescent="0.25">
      <c r="A34" s="6">
        <v>29</v>
      </c>
      <c r="B34" s="6">
        <v>7300</v>
      </c>
      <c r="C34" s="6" t="s">
        <v>9</v>
      </c>
      <c r="D34" s="18" t="s">
        <v>55</v>
      </c>
      <c r="E34" s="6"/>
      <c r="F34" s="6"/>
      <c r="G34" s="6"/>
      <c r="H34" s="6"/>
      <c r="I34" s="56" t="s">
        <v>105</v>
      </c>
      <c r="J34" s="101" t="s">
        <v>362</v>
      </c>
      <c r="K34" s="62">
        <v>42667</v>
      </c>
      <c r="L34" s="62">
        <v>42735</v>
      </c>
      <c r="M34" s="101" t="s">
        <v>362</v>
      </c>
      <c r="N34" s="10">
        <f t="shared" si="1"/>
        <v>69</v>
      </c>
      <c r="O34" s="59">
        <v>47</v>
      </c>
      <c r="P34" s="20">
        <v>1</v>
      </c>
      <c r="Q34" s="12"/>
      <c r="R34" s="13" t="str">
        <f t="shared" si="0"/>
        <v>OA de Planeación</v>
      </c>
      <c r="S34" s="120"/>
    </row>
    <row r="35" spans="1:19" ht="15" x14ac:dyDescent="0.25">
      <c r="A35" s="6">
        <v>30</v>
      </c>
      <c r="B35" s="6">
        <v>7300</v>
      </c>
      <c r="C35" s="6" t="s">
        <v>9</v>
      </c>
      <c r="D35" s="18" t="s">
        <v>9</v>
      </c>
      <c r="E35" s="6"/>
      <c r="F35" s="6"/>
      <c r="G35" s="6"/>
      <c r="H35" s="6"/>
      <c r="I35" s="56" t="s">
        <v>106</v>
      </c>
      <c r="J35" s="101" t="s">
        <v>362</v>
      </c>
      <c r="K35" s="62">
        <v>42370</v>
      </c>
      <c r="L35" s="62">
        <v>42735</v>
      </c>
      <c r="M35" s="101" t="s">
        <v>362</v>
      </c>
      <c r="N35" s="10">
        <f t="shared" si="1"/>
        <v>366</v>
      </c>
      <c r="O35" s="59">
        <v>246</v>
      </c>
      <c r="P35" s="20">
        <v>1</v>
      </c>
      <c r="Q35" s="12"/>
      <c r="R35" s="13" t="str">
        <f t="shared" si="0"/>
        <v>OA de Planeación</v>
      </c>
      <c r="S35" s="120"/>
    </row>
    <row r="36" spans="1:19" ht="15" x14ac:dyDescent="0.25">
      <c r="A36" s="6">
        <v>31</v>
      </c>
      <c r="B36" s="6">
        <v>7300</v>
      </c>
      <c r="C36" s="6" t="s">
        <v>9</v>
      </c>
      <c r="D36" s="18" t="s">
        <v>55</v>
      </c>
      <c r="E36" s="6"/>
      <c r="F36" s="6"/>
      <c r="G36" s="6"/>
      <c r="H36" s="6"/>
      <c r="I36" s="56" t="s">
        <v>107</v>
      </c>
      <c r="J36" s="101" t="s">
        <v>362</v>
      </c>
      <c r="K36" s="62">
        <v>42370</v>
      </c>
      <c r="L36" s="62">
        <v>42735</v>
      </c>
      <c r="M36" s="101" t="s">
        <v>362</v>
      </c>
      <c r="N36" s="10">
        <f t="shared" si="1"/>
        <v>366</v>
      </c>
      <c r="O36" s="59">
        <v>246</v>
      </c>
      <c r="P36" s="20">
        <v>1</v>
      </c>
      <c r="Q36" s="12"/>
      <c r="R36" s="13" t="str">
        <f t="shared" si="0"/>
        <v>OA de Planeación</v>
      </c>
      <c r="S36" s="120"/>
    </row>
    <row r="37" spans="1:19" ht="38.25" x14ac:dyDescent="0.25">
      <c r="A37" s="6">
        <v>32</v>
      </c>
      <c r="B37" s="6">
        <v>7300</v>
      </c>
      <c r="C37" s="6" t="s">
        <v>9</v>
      </c>
      <c r="D37" s="18" t="s">
        <v>9</v>
      </c>
      <c r="E37" s="6"/>
      <c r="F37" s="6"/>
      <c r="G37" s="6"/>
      <c r="H37" s="6"/>
      <c r="I37" s="56" t="s">
        <v>108</v>
      </c>
      <c r="J37" s="101" t="s">
        <v>362</v>
      </c>
      <c r="K37" s="62">
        <v>42370</v>
      </c>
      <c r="L37" s="62">
        <v>42735</v>
      </c>
      <c r="M37" s="101" t="s">
        <v>362</v>
      </c>
      <c r="N37" s="10">
        <f t="shared" si="1"/>
        <v>366</v>
      </c>
      <c r="O37" s="59">
        <v>246</v>
      </c>
      <c r="P37" s="20">
        <v>1</v>
      </c>
      <c r="Q37" s="12"/>
      <c r="R37" s="13" t="str">
        <f t="shared" si="0"/>
        <v>OA de Planeación</v>
      </c>
      <c r="S37" s="120"/>
    </row>
    <row r="38" spans="1:19" ht="15" x14ac:dyDescent="0.25">
      <c r="A38" s="6">
        <v>33</v>
      </c>
      <c r="B38" s="6">
        <v>7300</v>
      </c>
      <c r="C38" s="6" t="s">
        <v>9</v>
      </c>
      <c r="D38" s="18" t="s">
        <v>9</v>
      </c>
      <c r="E38" s="6"/>
      <c r="F38" s="6"/>
      <c r="G38" s="6"/>
      <c r="H38" s="6"/>
      <c r="I38" s="56" t="s">
        <v>109</v>
      </c>
      <c r="J38" s="101" t="s">
        <v>362</v>
      </c>
      <c r="K38" s="62">
        <v>42370</v>
      </c>
      <c r="L38" s="62">
        <v>42735</v>
      </c>
      <c r="M38" s="101" t="s">
        <v>362</v>
      </c>
      <c r="N38" s="10">
        <f t="shared" si="1"/>
        <v>366</v>
      </c>
      <c r="O38" s="60">
        <v>246</v>
      </c>
      <c r="P38" s="20">
        <v>1</v>
      </c>
      <c r="Q38" s="12"/>
      <c r="R38" s="13" t="str">
        <f t="shared" si="0"/>
        <v>OA de Planeación</v>
      </c>
      <c r="S38" s="120"/>
    </row>
    <row r="39" spans="1:19" ht="38.25" x14ac:dyDescent="0.25">
      <c r="A39" s="6">
        <v>34</v>
      </c>
      <c r="B39" s="6">
        <v>7300</v>
      </c>
      <c r="C39" s="6" t="s">
        <v>9</v>
      </c>
      <c r="D39" s="18" t="s">
        <v>9</v>
      </c>
      <c r="E39" s="6"/>
      <c r="F39" s="6"/>
      <c r="G39" s="6"/>
      <c r="H39" s="6"/>
      <c r="I39" s="57" t="s">
        <v>110</v>
      </c>
      <c r="J39" s="101" t="s">
        <v>362</v>
      </c>
      <c r="K39" s="62">
        <v>42370</v>
      </c>
      <c r="L39" s="62">
        <v>42735</v>
      </c>
      <c r="M39" s="101" t="s">
        <v>362</v>
      </c>
      <c r="N39" s="10">
        <f t="shared" si="1"/>
        <v>366</v>
      </c>
      <c r="O39" s="60">
        <v>246</v>
      </c>
      <c r="P39" s="20">
        <v>1</v>
      </c>
      <c r="Q39" s="12"/>
      <c r="R39" s="13" t="str">
        <f t="shared" si="0"/>
        <v>OA de Planeación</v>
      </c>
      <c r="S39" s="120"/>
    </row>
    <row r="40" spans="1:19" ht="15" x14ac:dyDescent="0.25">
      <c r="A40" s="6">
        <v>35</v>
      </c>
      <c r="B40" s="6">
        <v>7300</v>
      </c>
      <c r="C40" s="6" t="s">
        <v>9</v>
      </c>
      <c r="D40" s="18" t="s">
        <v>55</v>
      </c>
      <c r="E40" s="6"/>
      <c r="F40" s="6"/>
      <c r="G40" s="6"/>
      <c r="H40" s="6"/>
      <c r="I40" s="56" t="s">
        <v>111</v>
      </c>
      <c r="J40" s="101" t="s">
        <v>362</v>
      </c>
      <c r="K40" s="62">
        <v>42370</v>
      </c>
      <c r="L40" s="62">
        <v>42521</v>
      </c>
      <c r="M40" s="101" t="s">
        <v>362</v>
      </c>
      <c r="N40" s="10">
        <f t="shared" si="1"/>
        <v>152</v>
      </c>
      <c r="O40" s="61">
        <f>19+21+20+21+20</f>
        <v>101</v>
      </c>
      <c r="P40" s="20">
        <v>1</v>
      </c>
      <c r="Q40" s="12"/>
      <c r="R40" s="13" t="str">
        <f t="shared" si="0"/>
        <v>OA de Planeación</v>
      </c>
      <c r="S40" s="120"/>
    </row>
    <row r="41" spans="1:19" ht="25.5" x14ac:dyDescent="0.25">
      <c r="A41" s="6">
        <v>36</v>
      </c>
      <c r="B41" s="6">
        <v>7300</v>
      </c>
      <c r="C41" s="6" t="s">
        <v>9</v>
      </c>
      <c r="D41" s="18" t="s">
        <v>9</v>
      </c>
      <c r="E41" s="6"/>
      <c r="F41" s="6"/>
      <c r="G41" s="6"/>
      <c r="H41" s="6"/>
      <c r="I41" s="56" t="s">
        <v>112</v>
      </c>
      <c r="J41" s="101" t="s">
        <v>362</v>
      </c>
      <c r="K41" s="62">
        <v>42675</v>
      </c>
      <c r="L41" s="62">
        <v>42704</v>
      </c>
      <c r="M41" s="101" t="s">
        <v>362</v>
      </c>
      <c r="N41" s="10">
        <f t="shared" si="1"/>
        <v>30</v>
      </c>
      <c r="O41" s="60">
        <v>20</v>
      </c>
      <c r="P41" s="20">
        <v>1</v>
      </c>
      <c r="Q41" s="12"/>
      <c r="R41" s="13" t="str">
        <f t="shared" si="0"/>
        <v>OA de Planeación</v>
      </c>
      <c r="S41" s="120"/>
    </row>
    <row r="42" spans="1:19" ht="38.25" x14ac:dyDescent="0.25">
      <c r="A42" s="6">
        <v>37</v>
      </c>
      <c r="B42" s="6">
        <v>7300</v>
      </c>
      <c r="C42" s="6" t="s">
        <v>9</v>
      </c>
      <c r="D42" s="18" t="s">
        <v>9</v>
      </c>
      <c r="E42" s="6"/>
      <c r="F42" s="6"/>
      <c r="G42" s="6"/>
      <c r="H42" s="6"/>
      <c r="I42" s="56" t="s">
        <v>113</v>
      </c>
      <c r="J42" s="101" t="s">
        <v>362</v>
      </c>
      <c r="K42" s="62">
        <v>42614</v>
      </c>
      <c r="L42" s="62">
        <v>42735</v>
      </c>
      <c r="M42" s="101" t="s">
        <v>362</v>
      </c>
      <c r="N42" s="10">
        <f t="shared" si="1"/>
        <v>122</v>
      </c>
      <c r="O42" s="60">
        <f>22+20+20+21</f>
        <v>83</v>
      </c>
      <c r="P42" s="20">
        <v>1</v>
      </c>
      <c r="Q42" s="12"/>
      <c r="R42" s="13" t="str">
        <f t="shared" si="0"/>
        <v>OA de Planeación</v>
      </c>
      <c r="S42" s="120"/>
    </row>
    <row r="43" spans="1:19" ht="63.75" x14ac:dyDescent="0.25">
      <c r="A43" s="6">
        <v>38</v>
      </c>
      <c r="B43" s="6">
        <v>7300</v>
      </c>
      <c r="C43" s="6" t="s">
        <v>9</v>
      </c>
      <c r="D43" s="18" t="s">
        <v>9</v>
      </c>
      <c r="E43" s="6"/>
      <c r="F43" s="6"/>
      <c r="G43" s="6"/>
      <c r="H43" s="6"/>
      <c r="I43" s="56" t="s">
        <v>114</v>
      </c>
      <c r="J43" s="101" t="s">
        <v>362</v>
      </c>
      <c r="K43" s="62">
        <v>42370</v>
      </c>
      <c r="L43" s="62">
        <v>42735</v>
      </c>
      <c r="M43" s="101" t="s">
        <v>362</v>
      </c>
      <c r="N43" s="10">
        <f t="shared" si="1"/>
        <v>366</v>
      </c>
      <c r="O43" s="60">
        <v>246</v>
      </c>
      <c r="P43" s="20">
        <v>1</v>
      </c>
      <c r="Q43" s="12"/>
      <c r="R43" s="13" t="str">
        <f t="shared" si="0"/>
        <v>OA de Planeación</v>
      </c>
      <c r="S43" s="120"/>
    </row>
    <row r="44" spans="1:19" ht="25.5" x14ac:dyDescent="0.25">
      <c r="A44" s="6">
        <v>39</v>
      </c>
      <c r="B44" s="6">
        <v>7300</v>
      </c>
      <c r="C44" s="6" t="s">
        <v>9</v>
      </c>
      <c r="D44" s="18" t="s">
        <v>55</v>
      </c>
      <c r="E44" s="6"/>
      <c r="F44" s="6"/>
      <c r="G44" s="6"/>
      <c r="H44" s="6"/>
      <c r="I44" s="56" t="s">
        <v>115</v>
      </c>
      <c r="J44" s="101" t="s">
        <v>362</v>
      </c>
      <c r="K44" s="62">
        <v>42370</v>
      </c>
      <c r="L44" s="62">
        <v>42490</v>
      </c>
      <c r="M44" s="101" t="s">
        <v>362</v>
      </c>
      <c r="N44" s="10">
        <f t="shared" si="1"/>
        <v>121</v>
      </c>
      <c r="O44" s="60">
        <f>19+21+20+21</f>
        <v>81</v>
      </c>
      <c r="P44" s="20">
        <v>1</v>
      </c>
      <c r="Q44" s="12"/>
      <c r="R44" s="13" t="str">
        <f t="shared" si="0"/>
        <v>OA de Planeación</v>
      </c>
      <c r="S44" s="120"/>
    </row>
    <row r="45" spans="1:19" ht="25.5" x14ac:dyDescent="0.25">
      <c r="A45" s="6">
        <v>40</v>
      </c>
      <c r="B45" s="6">
        <v>7300</v>
      </c>
      <c r="C45" s="6" t="s">
        <v>9</v>
      </c>
      <c r="D45" s="18" t="s">
        <v>9</v>
      </c>
      <c r="E45" s="6"/>
      <c r="F45" s="6"/>
      <c r="G45" s="6"/>
      <c r="H45" s="6"/>
      <c r="I45" s="58" t="s">
        <v>116</v>
      </c>
      <c r="J45" s="101" t="s">
        <v>362</v>
      </c>
      <c r="K45" s="62">
        <v>42552</v>
      </c>
      <c r="L45" s="62">
        <v>42643</v>
      </c>
      <c r="M45" s="101" t="s">
        <v>362</v>
      </c>
      <c r="N45" s="10">
        <f t="shared" si="1"/>
        <v>92</v>
      </c>
      <c r="O45" s="60">
        <f>19+22+22</f>
        <v>63</v>
      </c>
      <c r="P45" s="20">
        <v>1</v>
      </c>
      <c r="Q45" s="12"/>
      <c r="R45" s="13" t="str">
        <f t="shared" si="0"/>
        <v>OA de Planeación</v>
      </c>
      <c r="S45" s="120"/>
    </row>
    <row r="46" spans="1:19" ht="38.25" x14ac:dyDescent="0.25">
      <c r="A46" s="6">
        <v>41</v>
      </c>
      <c r="B46" s="6">
        <v>7300</v>
      </c>
      <c r="C46" s="6" t="s">
        <v>9</v>
      </c>
      <c r="D46" s="18" t="s">
        <v>55</v>
      </c>
      <c r="E46" s="6"/>
      <c r="F46" s="6"/>
      <c r="G46" s="6"/>
      <c r="H46" s="6"/>
      <c r="I46" s="56" t="s">
        <v>117</v>
      </c>
      <c r="J46" s="101" t="s">
        <v>362</v>
      </c>
      <c r="K46" s="62">
        <v>42492</v>
      </c>
      <c r="L46" s="62">
        <v>42613</v>
      </c>
      <c r="M46" s="101" t="s">
        <v>362</v>
      </c>
      <c r="N46" s="10">
        <f t="shared" si="1"/>
        <v>122</v>
      </c>
      <c r="O46" s="60">
        <f>20+21+19+22</f>
        <v>82</v>
      </c>
      <c r="P46" s="20">
        <v>1</v>
      </c>
      <c r="Q46" s="12"/>
      <c r="R46" s="13" t="str">
        <f t="shared" si="0"/>
        <v>OA de Planeación</v>
      </c>
      <c r="S46" s="120"/>
    </row>
    <row r="47" spans="1:19" ht="25.5" x14ac:dyDescent="0.25">
      <c r="A47" s="6">
        <v>42</v>
      </c>
      <c r="B47" s="6">
        <v>7300</v>
      </c>
      <c r="C47" s="6" t="s">
        <v>9</v>
      </c>
      <c r="D47" s="18" t="s">
        <v>55</v>
      </c>
      <c r="E47" s="6"/>
      <c r="F47" s="6"/>
      <c r="G47" s="6"/>
      <c r="H47" s="6"/>
      <c r="I47" s="56" t="s">
        <v>118</v>
      </c>
      <c r="J47" s="101" t="s">
        <v>362</v>
      </c>
      <c r="K47" s="62">
        <v>42370</v>
      </c>
      <c r="L47" s="62">
        <v>42735</v>
      </c>
      <c r="M47" s="101" t="s">
        <v>362</v>
      </c>
      <c r="N47" s="10">
        <f t="shared" si="1"/>
        <v>366</v>
      </c>
      <c r="O47" s="60">
        <v>246</v>
      </c>
      <c r="P47" s="20">
        <v>1</v>
      </c>
      <c r="Q47" s="12"/>
      <c r="R47" s="13" t="str">
        <f t="shared" si="0"/>
        <v>OA de Planeación</v>
      </c>
      <c r="S47" s="120"/>
    </row>
    <row r="48" spans="1:19" ht="25.5" x14ac:dyDescent="0.25">
      <c r="A48" s="6">
        <v>43</v>
      </c>
      <c r="B48" s="6">
        <v>7301</v>
      </c>
      <c r="C48" s="17" t="s">
        <v>9</v>
      </c>
      <c r="D48" s="18" t="s">
        <v>55</v>
      </c>
      <c r="E48" s="6"/>
      <c r="F48" s="6"/>
      <c r="G48" s="6"/>
      <c r="H48" s="6"/>
      <c r="I48" s="63" t="s">
        <v>119</v>
      </c>
      <c r="J48" s="101" t="s">
        <v>362</v>
      </c>
      <c r="K48" s="9">
        <v>42370</v>
      </c>
      <c r="L48" s="9">
        <v>42735</v>
      </c>
      <c r="M48" s="101" t="s">
        <v>362</v>
      </c>
      <c r="N48" s="10">
        <f t="shared" si="1"/>
        <v>366</v>
      </c>
      <c r="O48" s="60">
        <v>246</v>
      </c>
      <c r="P48" s="20">
        <v>1</v>
      </c>
      <c r="Q48" s="12"/>
      <c r="R48" s="13" t="str">
        <f t="shared" si="0"/>
        <v>CA de Desarrollo Tecnológico</v>
      </c>
      <c r="S48" s="120"/>
    </row>
    <row r="49" spans="1:19" ht="15" x14ac:dyDescent="0.25">
      <c r="A49" s="6">
        <v>44</v>
      </c>
      <c r="B49" s="6">
        <v>7301</v>
      </c>
      <c r="C49" s="17" t="s">
        <v>9</v>
      </c>
      <c r="D49" s="18" t="s">
        <v>55</v>
      </c>
      <c r="E49" s="6"/>
      <c r="F49" s="6"/>
      <c r="G49" s="6"/>
      <c r="H49" s="6"/>
      <c r="I49" s="8" t="s">
        <v>120</v>
      </c>
      <c r="J49" s="101" t="s">
        <v>362</v>
      </c>
      <c r="K49" s="9">
        <v>42371</v>
      </c>
      <c r="L49" s="9">
        <v>42735</v>
      </c>
      <c r="M49" s="101" t="s">
        <v>362</v>
      </c>
      <c r="N49" s="10">
        <f t="shared" si="1"/>
        <v>365</v>
      </c>
      <c r="O49" s="60">
        <v>246</v>
      </c>
      <c r="P49" s="20">
        <v>1</v>
      </c>
      <c r="Q49" s="12"/>
      <c r="R49" s="13" t="str">
        <f t="shared" si="0"/>
        <v>CA de Desarrollo Tecnológico</v>
      </c>
      <c r="S49" s="120"/>
    </row>
    <row r="50" spans="1:19" ht="38.25" x14ac:dyDescent="0.25">
      <c r="A50" s="6">
        <v>45</v>
      </c>
      <c r="B50" s="6">
        <v>7301</v>
      </c>
      <c r="C50" s="17" t="s">
        <v>9</v>
      </c>
      <c r="D50" s="18" t="s">
        <v>55</v>
      </c>
      <c r="E50" s="6"/>
      <c r="F50" s="6"/>
      <c r="G50" s="6"/>
      <c r="H50" s="6"/>
      <c r="I50" s="64" t="s">
        <v>121</v>
      </c>
      <c r="J50" s="101" t="s">
        <v>362</v>
      </c>
      <c r="K50" s="9">
        <v>42370</v>
      </c>
      <c r="L50" s="9">
        <v>42735</v>
      </c>
      <c r="M50" s="101" t="s">
        <v>362</v>
      </c>
      <c r="N50" s="10">
        <f t="shared" si="1"/>
        <v>366</v>
      </c>
      <c r="O50" s="60">
        <v>246</v>
      </c>
      <c r="P50" s="20">
        <v>1</v>
      </c>
      <c r="Q50" s="12"/>
      <c r="R50" s="13" t="str">
        <f t="shared" si="0"/>
        <v>CA de Desarrollo Tecnológico</v>
      </c>
      <c r="S50" s="120"/>
    </row>
    <row r="51" spans="1:19" ht="25.5" x14ac:dyDescent="0.25">
      <c r="A51" s="6">
        <v>46</v>
      </c>
      <c r="B51" s="6">
        <v>7301</v>
      </c>
      <c r="C51" s="17" t="s">
        <v>9</v>
      </c>
      <c r="D51" s="18" t="s">
        <v>55</v>
      </c>
      <c r="E51" s="6"/>
      <c r="F51" s="6"/>
      <c r="G51" s="6"/>
      <c r="H51" s="6"/>
      <c r="I51" s="63" t="s">
        <v>122</v>
      </c>
      <c r="J51" s="101" t="s">
        <v>362</v>
      </c>
      <c r="K51" s="9">
        <v>42370</v>
      </c>
      <c r="L51" s="9">
        <v>42735</v>
      </c>
      <c r="M51" s="101" t="s">
        <v>362</v>
      </c>
      <c r="N51" s="10">
        <f t="shared" si="1"/>
        <v>366</v>
      </c>
      <c r="O51" s="60">
        <v>246</v>
      </c>
      <c r="P51" s="20">
        <v>1</v>
      </c>
      <c r="Q51" s="12"/>
      <c r="R51" s="13" t="str">
        <f t="shared" si="0"/>
        <v>CA de Desarrollo Tecnológico</v>
      </c>
      <c r="S51" s="120"/>
    </row>
    <row r="52" spans="1:19" ht="51" x14ac:dyDescent="0.25">
      <c r="A52" s="6">
        <v>47</v>
      </c>
      <c r="B52" s="6">
        <v>7301</v>
      </c>
      <c r="C52" s="17" t="s">
        <v>9</v>
      </c>
      <c r="D52" s="18" t="s">
        <v>55</v>
      </c>
      <c r="E52" s="6"/>
      <c r="F52" s="6"/>
      <c r="G52" s="6"/>
      <c r="H52" s="6"/>
      <c r="I52" s="64" t="s">
        <v>123</v>
      </c>
      <c r="J52" s="101" t="s">
        <v>362</v>
      </c>
      <c r="K52" s="9">
        <v>42370</v>
      </c>
      <c r="L52" s="9">
        <v>42735</v>
      </c>
      <c r="M52" s="101" t="s">
        <v>362</v>
      </c>
      <c r="N52" s="10">
        <f t="shared" si="1"/>
        <v>366</v>
      </c>
      <c r="O52" s="60">
        <v>246</v>
      </c>
      <c r="P52" s="20">
        <v>1</v>
      </c>
      <c r="Q52" s="12"/>
      <c r="R52" s="13" t="str">
        <f t="shared" si="0"/>
        <v>CA de Desarrollo Tecnológico</v>
      </c>
      <c r="S52" s="120"/>
    </row>
    <row r="53" spans="1:19" ht="25.5" x14ac:dyDescent="0.25">
      <c r="A53" s="6">
        <v>48</v>
      </c>
      <c r="B53" s="6">
        <v>7301</v>
      </c>
      <c r="C53" s="17" t="s">
        <v>9</v>
      </c>
      <c r="D53" s="18" t="s">
        <v>55</v>
      </c>
      <c r="E53" s="6"/>
      <c r="F53" s="6"/>
      <c r="G53" s="6"/>
      <c r="H53" s="6"/>
      <c r="I53" s="63" t="s">
        <v>124</v>
      </c>
      <c r="J53" s="101" t="s">
        <v>362</v>
      </c>
      <c r="K53" s="9">
        <v>42370</v>
      </c>
      <c r="L53" s="9">
        <v>42735</v>
      </c>
      <c r="M53" s="101" t="s">
        <v>362</v>
      </c>
      <c r="N53" s="10">
        <f t="shared" si="1"/>
        <v>366</v>
      </c>
      <c r="O53" s="60">
        <v>246</v>
      </c>
      <c r="P53" s="20">
        <v>1</v>
      </c>
      <c r="Q53" s="12"/>
      <c r="R53" s="13" t="str">
        <f t="shared" si="0"/>
        <v>CA de Desarrollo Tecnológico</v>
      </c>
      <c r="S53" s="120"/>
    </row>
    <row r="54" spans="1:19" ht="51" x14ac:dyDescent="0.25">
      <c r="A54" s="6">
        <v>49</v>
      </c>
      <c r="B54" s="6">
        <v>7301</v>
      </c>
      <c r="C54" s="17" t="s">
        <v>9</v>
      </c>
      <c r="D54" s="18" t="s">
        <v>55</v>
      </c>
      <c r="E54" s="6"/>
      <c r="F54" s="6"/>
      <c r="G54" s="6"/>
      <c r="H54" s="6"/>
      <c r="I54" s="64" t="s">
        <v>125</v>
      </c>
      <c r="J54" s="101" t="s">
        <v>362</v>
      </c>
      <c r="K54" s="9">
        <v>42370</v>
      </c>
      <c r="L54" s="9">
        <v>42735</v>
      </c>
      <c r="M54" s="101" t="s">
        <v>362</v>
      </c>
      <c r="N54" s="10">
        <f t="shared" si="1"/>
        <v>366</v>
      </c>
      <c r="O54" s="60">
        <v>246</v>
      </c>
      <c r="P54" s="20">
        <v>1</v>
      </c>
      <c r="Q54" s="12"/>
      <c r="R54" s="13" t="str">
        <f t="shared" si="0"/>
        <v>CA de Desarrollo Tecnológico</v>
      </c>
      <c r="S54" s="120"/>
    </row>
    <row r="55" spans="1:19" ht="38.25" x14ac:dyDescent="0.25">
      <c r="A55" s="6">
        <v>50</v>
      </c>
      <c r="B55" s="6">
        <v>7301</v>
      </c>
      <c r="C55" s="17" t="s">
        <v>9</v>
      </c>
      <c r="D55" s="18" t="s">
        <v>55</v>
      </c>
      <c r="E55" s="6"/>
      <c r="F55" s="6"/>
      <c r="G55" s="6"/>
      <c r="H55" s="6"/>
      <c r="I55" s="64" t="s">
        <v>126</v>
      </c>
      <c r="J55" s="101" t="s">
        <v>362</v>
      </c>
      <c r="K55" s="9">
        <v>42370</v>
      </c>
      <c r="L55" s="9">
        <v>42735</v>
      </c>
      <c r="M55" s="101" t="s">
        <v>362</v>
      </c>
      <c r="N55" s="10">
        <f t="shared" si="1"/>
        <v>366</v>
      </c>
      <c r="O55" s="60">
        <v>246</v>
      </c>
      <c r="P55" s="20">
        <v>1</v>
      </c>
      <c r="Q55" s="12"/>
      <c r="R55" s="13" t="str">
        <f t="shared" si="0"/>
        <v>CA de Desarrollo Tecnológico</v>
      </c>
      <c r="S55" s="120"/>
    </row>
    <row r="56" spans="1:19" ht="38.25" x14ac:dyDescent="0.25">
      <c r="A56" s="6">
        <v>51</v>
      </c>
      <c r="B56" s="6">
        <v>7301</v>
      </c>
      <c r="C56" s="17" t="s">
        <v>9</v>
      </c>
      <c r="D56" s="18" t="s">
        <v>55</v>
      </c>
      <c r="E56" s="6"/>
      <c r="F56" s="6"/>
      <c r="G56" s="6"/>
      <c r="H56" s="6"/>
      <c r="I56" s="64" t="s">
        <v>127</v>
      </c>
      <c r="J56" s="101" t="s">
        <v>362</v>
      </c>
      <c r="K56" s="9">
        <v>42370</v>
      </c>
      <c r="L56" s="9">
        <v>42735</v>
      </c>
      <c r="M56" s="101" t="s">
        <v>362</v>
      </c>
      <c r="N56" s="10">
        <f t="shared" si="1"/>
        <v>366</v>
      </c>
      <c r="O56" s="60">
        <v>246</v>
      </c>
      <c r="P56" s="20">
        <v>1</v>
      </c>
      <c r="Q56" s="12"/>
      <c r="R56" s="13" t="str">
        <f t="shared" si="0"/>
        <v>CA de Desarrollo Tecnológico</v>
      </c>
      <c r="S56" s="120"/>
    </row>
    <row r="57" spans="1:19" ht="51" x14ac:dyDescent="0.25">
      <c r="A57" s="6">
        <v>52</v>
      </c>
      <c r="B57" s="6">
        <v>7301</v>
      </c>
      <c r="C57" s="17" t="s">
        <v>9</v>
      </c>
      <c r="D57" s="18" t="s">
        <v>55</v>
      </c>
      <c r="E57" s="6"/>
      <c r="F57" s="6"/>
      <c r="G57" s="6"/>
      <c r="H57" s="6"/>
      <c r="I57" s="63" t="s">
        <v>128</v>
      </c>
      <c r="J57" s="101" t="s">
        <v>362</v>
      </c>
      <c r="K57" s="9">
        <v>42370</v>
      </c>
      <c r="L57" s="9">
        <v>42735</v>
      </c>
      <c r="M57" s="101" t="s">
        <v>362</v>
      </c>
      <c r="N57" s="10">
        <f t="shared" si="1"/>
        <v>366</v>
      </c>
      <c r="O57" s="60">
        <v>246</v>
      </c>
      <c r="P57" s="20">
        <v>1</v>
      </c>
      <c r="Q57" s="12"/>
      <c r="R57" s="13" t="str">
        <f t="shared" si="0"/>
        <v>CA de Desarrollo Tecnológico</v>
      </c>
      <c r="S57" s="120"/>
    </row>
    <row r="58" spans="1:19" ht="51" x14ac:dyDescent="0.25">
      <c r="A58" s="6">
        <v>53</v>
      </c>
      <c r="B58" s="6">
        <v>7301</v>
      </c>
      <c r="C58" s="17" t="s">
        <v>9</v>
      </c>
      <c r="D58" s="18" t="s">
        <v>55</v>
      </c>
      <c r="E58" s="6"/>
      <c r="F58" s="6"/>
      <c r="G58" s="6"/>
      <c r="H58" s="6"/>
      <c r="I58" s="64" t="s">
        <v>129</v>
      </c>
      <c r="J58" s="101" t="s">
        <v>362</v>
      </c>
      <c r="K58" s="9">
        <v>42370</v>
      </c>
      <c r="L58" s="9">
        <v>42735</v>
      </c>
      <c r="M58" s="101" t="s">
        <v>362</v>
      </c>
      <c r="N58" s="10">
        <f t="shared" si="1"/>
        <v>366</v>
      </c>
      <c r="O58" s="60">
        <v>246</v>
      </c>
      <c r="P58" s="20">
        <v>1</v>
      </c>
      <c r="Q58" s="12"/>
      <c r="R58" s="13" t="str">
        <f t="shared" si="0"/>
        <v>CA de Desarrollo Tecnológico</v>
      </c>
      <c r="S58" s="120"/>
    </row>
    <row r="59" spans="1:19" ht="38.25" x14ac:dyDescent="0.25">
      <c r="A59" s="6">
        <v>54</v>
      </c>
      <c r="B59" s="6">
        <v>7301</v>
      </c>
      <c r="C59" s="17" t="s">
        <v>9</v>
      </c>
      <c r="D59" s="18" t="s">
        <v>55</v>
      </c>
      <c r="E59" s="6"/>
      <c r="F59" s="6"/>
      <c r="G59" s="6"/>
      <c r="H59" s="6"/>
      <c r="I59" s="65" t="s">
        <v>130</v>
      </c>
      <c r="J59" s="101" t="s">
        <v>362</v>
      </c>
      <c r="K59" s="9">
        <v>42370</v>
      </c>
      <c r="L59" s="9">
        <v>42735</v>
      </c>
      <c r="M59" s="101" t="s">
        <v>362</v>
      </c>
      <c r="N59" s="10">
        <f t="shared" si="1"/>
        <v>366</v>
      </c>
      <c r="O59" s="60">
        <v>246</v>
      </c>
      <c r="P59" s="20">
        <v>1</v>
      </c>
      <c r="Q59" s="12"/>
      <c r="R59" s="13" t="str">
        <f t="shared" si="0"/>
        <v>CA de Desarrollo Tecnológico</v>
      </c>
      <c r="S59" s="120"/>
    </row>
    <row r="60" spans="1:19" ht="25.5" x14ac:dyDescent="0.25">
      <c r="A60" s="6">
        <v>55</v>
      </c>
      <c r="B60" s="6">
        <v>7301</v>
      </c>
      <c r="C60" s="71" t="s">
        <v>9</v>
      </c>
      <c r="D60" s="72" t="s">
        <v>55</v>
      </c>
      <c r="E60" s="6"/>
      <c r="F60" s="6"/>
      <c r="G60" s="6"/>
      <c r="H60" s="6"/>
      <c r="I60" s="66" t="s">
        <v>131</v>
      </c>
      <c r="J60" s="101" t="s">
        <v>362</v>
      </c>
      <c r="K60" s="9">
        <v>42370</v>
      </c>
      <c r="L60" s="9">
        <v>42735</v>
      </c>
      <c r="M60" s="101" t="s">
        <v>362</v>
      </c>
      <c r="N60" s="10">
        <f t="shared" si="1"/>
        <v>366</v>
      </c>
      <c r="O60" s="60">
        <v>246</v>
      </c>
      <c r="P60" s="20">
        <v>1</v>
      </c>
      <c r="Q60" s="12"/>
      <c r="R60" s="13" t="str">
        <f t="shared" si="0"/>
        <v>CA de Desarrollo Tecnológico</v>
      </c>
      <c r="S60" s="120"/>
    </row>
    <row r="61" spans="1:19" ht="51" x14ac:dyDescent="0.25">
      <c r="A61" s="6">
        <v>56</v>
      </c>
      <c r="B61" s="6">
        <v>7301</v>
      </c>
      <c r="C61" s="17" t="s">
        <v>39</v>
      </c>
      <c r="D61" s="18" t="s">
        <v>39</v>
      </c>
      <c r="E61" s="6"/>
      <c r="F61" s="6"/>
      <c r="G61" s="6"/>
      <c r="H61" s="6"/>
      <c r="I61" s="64" t="s">
        <v>132</v>
      </c>
      <c r="J61" s="101" t="s">
        <v>362</v>
      </c>
      <c r="K61" s="9">
        <v>42370</v>
      </c>
      <c r="L61" s="9">
        <v>42735</v>
      </c>
      <c r="M61" s="101" t="s">
        <v>362</v>
      </c>
      <c r="N61" s="10">
        <f t="shared" si="1"/>
        <v>366</v>
      </c>
      <c r="O61" s="60">
        <v>246</v>
      </c>
      <c r="P61" s="20">
        <v>1</v>
      </c>
      <c r="Q61" s="12"/>
      <c r="R61" s="13" t="str">
        <f t="shared" si="0"/>
        <v>CA de Desarrollo Tecnológico</v>
      </c>
      <c r="S61" s="120"/>
    </row>
    <row r="62" spans="1:19" ht="25.5" x14ac:dyDescent="0.25">
      <c r="A62" s="6">
        <v>57</v>
      </c>
      <c r="B62" s="6">
        <v>7301</v>
      </c>
      <c r="C62" s="17" t="s">
        <v>9</v>
      </c>
      <c r="D62" s="18" t="s">
        <v>55</v>
      </c>
      <c r="E62" s="6"/>
      <c r="F62" s="6"/>
      <c r="G62" s="6"/>
      <c r="H62" s="6"/>
      <c r="I62" s="66" t="s">
        <v>133</v>
      </c>
      <c r="J62" s="101" t="s">
        <v>362</v>
      </c>
      <c r="K62" s="9">
        <v>42370</v>
      </c>
      <c r="L62" s="9">
        <v>42735</v>
      </c>
      <c r="M62" s="101" t="s">
        <v>362</v>
      </c>
      <c r="N62" s="10">
        <f t="shared" si="1"/>
        <v>366</v>
      </c>
      <c r="O62" s="60">
        <v>246</v>
      </c>
      <c r="P62" s="20">
        <v>1</v>
      </c>
      <c r="Q62" s="12"/>
      <c r="R62" s="13" t="str">
        <f t="shared" si="0"/>
        <v>CA de Desarrollo Tecnológico</v>
      </c>
      <c r="S62" s="120"/>
    </row>
    <row r="63" spans="1:19" ht="38.25" x14ac:dyDescent="0.25">
      <c r="A63" s="6">
        <v>58</v>
      </c>
      <c r="B63" s="6">
        <v>7301</v>
      </c>
      <c r="C63" s="17" t="s">
        <v>9</v>
      </c>
      <c r="D63" s="18" t="s">
        <v>55</v>
      </c>
      <c r="E63" s="6"/>
      <c r="F63" s="6"/>
      <c r="G63" s="6"/>
      <c r="H63" s="6"/>
      <c r="I63" s="63" t="s">
        <v>134</v>
      </c>
      <c r="J63" s="101" t="s">
        <v>362</v>
      </c>
      <c r="K63" s="9">
        <v>42370</v>
      </c>
      <c r="L63" s="9">
        <v>42735</v>
      </c>
      <c r="M63" s="101" t="s">
        <v>362</v>
      </c>
      <c r="N63" s="10">
        <f t="shared" si="1"/>
        <v>366</v>
      </c>
      <c r="O63" s="60">
        <v>246</v>
      </c>
      <c r="P63" s="20">
        <v>1</v>
      </c>
      <c r="Q63" s="12"/>
      <c r="R63" s="13" t="str">
        <f t="shared" si="0"/>
        <v>CA de Desarrollo Tecnológico</v>
      </c>
      <c r="S63" s="120"/>
    </row>
    <row r="64" spans="1:19" ht="25.5" x14ac:dyDescent="0.25">
      <c r="A64" s="6">
        <v>59</v>
      </c>
      <c r="B64" s="6">
        <v>7301</v>
      </c>
      <c r="C64" s="17" t="s">
        <v>9</v>
      </c>
      <c r="D64" s="18" t="s">
        <v>55</v>
      </c>
      <c r="E64" s="6"/>
      <c r="F64" s="6"/>
      <c r="G64" s="6"/>
      <c r="H64" s="6"/>
      <c r="I64" s="63" t="s">
        <v>135</v>
      </c>
      <c r="J64" s="101" t="s">
        <v>362</v>
      </c>
      <c r="K64" s="9">
        <v>42370</v>
      </c>
      <c r="L64" s="9">
        <v>42735</v>
      </c>
      <c r="M64" s="101" t="s">
        <v>362</v>
      </c>
      <c r="N64" s="10">
        <f t="shared" si="1"/>
        <v>366</v>
      </c>
      <c r="O64" s="60">
        <v>246</v>
      </c>
      <c r="P64" s="20">
        <v>1</v>
      </c>
      <c r="Q64" s="12"/>
      <c r="R64" s="13" t="str">
        <f t="shared" si="0"/>
        <v>CA de Desarrollo Tecnológico</v>
      </c>
      <c r="S64" s="120"/>
    </row>
    <row r="65" spans="1:19" ht="51" x14ac:dyDescent="0.25">
      <c r="A65" s="6">
        <v>60</v>
      </c>
      <c r="B65" s="6">
        <v>7301</v>
      </c>
      <c r="C65" s="17" t="s">
        <v>9</v>
      </c>
      <c r="D65" s="18" t="s">
        <v>55</v>
      </c>
      <c r="E65" s="6"/>
      <c r="F65" s="6"/>
      <c r="G65" s="6"/>
      <c r="H65" s="6"/>
      <c r="I65" s="63" t="s">
        <v>136</v>
      </c>
      <c r="J65" s="101" t="s">
        <v>362</v>
      </c>
      <c r="K65" s="9">
        <v>42370</v>
      </c>
      <c r="L65" s="9">
        <v>42735</v>
      </c>
      <c r="M65" s="101" t="s">
        <v>362</v>
      </c>
      <c r="N65" s="10">
        <f t="shared" si="1"/>
        <v>366</v>
      </c>
      <c r="O65" s="60">
        <v>246</v>
      </c>
      <c r="P65" s="20">
        <v>1</v>
      </c>
      <c r="Q65" s="12"/>
      <c r="R65" s="13" t="str">
        <f t="shared" si="0"/>
        <v>CA de Desarrollo Tecnológico</v>
      </c>
      <c r="S65" s="120"/>
    </row>
    <row r="66" spans="1:19" ht="51" x14ac:dyDescent="0.25">
      <c r="A66" s="6">
        <v>61</v>
      </c>
      <c r="B66" s="6">
        <v>7301</v>
      </c>
      <c r="C66" s="17" t="s">
        <v>9</v>
      </c>
      <c r="D66" s="18" t="s">
        <v>55</v>
      </c>
      <c r="E66" s="6"/>
      <c r="F66" s="6"/>
      <c r="G66" s="6"/>
      <c r="H66" s="6"/>
      <c r="I66" s="63" t="s">
        <v>137</v>
      </c>
      <c r="J66" s="101" t="s">
        <v>362</v>
      </c>
      <c r="K66" s="9">
        <v>42370</v>
      </c>
      <c r="L66" s="9">
        <v>42735</v>
      </c>
      <c r="M66" s="101" t="s">
        <v>362</v>
      </c>
      <c r="N66" s="10">
        <f t="shared" si="1"/>
        <v>366</v>
      </c>
      <c r="O66" s="60">
        <v>246</v>
      </c>
      <c r="P66" s="20">
        <v>1</v>
      </c>
      <c r="Q66" s="12"/>
      <c r="R66" s="13" t="str">
        <f t="shared" si="0"/>
        <v>CA de Desarrollo Tecnológico</v>
      </c>
      <c r="S66" s="120"/>
    </row>
    <row r="67" spans="1:19" ht="38.25" x14ac:dyDescent="0.25">
      <c r="A67" s="6">
        <v>62</v>
      </c>
      <c r="B67" s="6">
        <v>7301</v>
      </c>
      <c r="C67" s="17" t="s">
        <v>9</v>
      </c>
      <c r="D67" s="18" t="s">
        <v>55</v>
      </c>
      <c r="E67" s="6"/>
      <c r="F67" s="6"/>
      <c r="G67" s="6"/>
      <c r="H67" s="6"/>
      <c r="I67" s="63" t="s">
        <v>138</v>
      </c>
      <c r="J67" s="101" t="s">
        <v>362</v>
      </c>
      <c r="K67" s="9">
        <v>42370</v>
      </c>
      <c r="L67" s="9">
        <v>42735</v>
      </c>
      <c r="M67" s="101" t="s">
        <v>362</v>
      </c>
      <c r="N67" s="10">
        <f t="shared" si="1"/>
        <v>366</v>
      </c>
      <c r="O67" s="60">
        <v>246</v>
      </c>
      <c r="P67" s="20">
        <v>1</v>
      </c>
      <c r="Q67" s="12"/>
      <c r="R67" s="13" t="str">
        <f t="shared" si="0"/>
        <v>CA de Desarrollo Tecnológico</v>
      </c>
      <c r="S67" s="120"/>
    </row>
    <row r="68" spans="1:19" ht="51" x14ac:dyDescent="0.25">
      <c r="A68" s="6">
        <v>63</v>
      </c>
      <c r="B68" s="6">
        <v>7301</v>
      </c>
      <c r="C68" s="17" t="s">
        <v>9</v>
      </c>
      <c r="D68" s="18" t="s">
        <v>55</v>
      </c>
      <c r="E68" s="6"/>
      <c r="F68" s="6"/>
      <c r="G68" s="6"/>
      <c r="H68" s="6"/>
      <c r="I68" s="63" t="s">
        <v>139</v>
      </c>
      <c r="J68" s="101" t="s">
        <v>362</v>
      </c>
      <c r="K68" s="9">
        <v>42370</v>
      </c>
      <c r="L68" s="9">
        <v>42735</v>
      </c>
      <c r="M68" s="101" t="s">
        <v>362</v>
      </c>
      <c r="N68" s="10">
        <f t="shared" si="1"/>
        <v>366</v>
      </c>
      <c r="O68" s="60">
        <v>246</v>
      </c>
      <c r="P68" s="20">
        <v>1</v>
      </c>
      <c r="Q68" s="12"/>
      <c r="R68" s="13" t="str">
        <f t="shared" ref="R68:R167" si="4">+IF(ISERROR(VLOOKUP(B68,$AL$2:$AM$31,2,0)),"",VLOOKUP(B68,$AL$2:$AM$31,2,0))</f>
        <v>CA de Desarrollo Tecnológico</v>
      </c>
      <c r="S68" s="120"/>
    </row>
    <row r="69" spans="1:19" ht="51" x14ac:dyDescent="0.25">
      <c r="A69" s="6">
        <v>64</v>
      </c>
      <c r="B69" s="6">
        <v>7301</v>
      </c>
      <c r="C69" s="17" t="s">
        <v>9</v>
      </c>
      <c r="D69" s="18" t="s">
        <v>55</v>
      </c>
      <c r="E69" s="6"/>
      <c r="F69" s="6"/>
      <c r="G69" s="6"/>
      <c r="H69" s="6"/>
      <c r="I69" s="63" t="s">
        <v>140</v>
      </c>
      <c r="J69" s="101" t="s">
        <v>362</v>
      </c>
      <c r="K69" s="9">
        <v>42370</v>
      </c>
      <c r="L69" s="9">
        <v>42735</v>
      </c>
      <c r="M69" s="101" t="s">
        <v>362</v>
      </c>
      <c r="N69" s="10">
        <f t="shared" ref="N69:N168" si="5">+IF(K69="","",(L69-K69+1))</f>
        <v>366</v>
      </c>
      <c r="O69" s="60">
        <v>246</v>
      </c>
      <c r="P69" s="20">
        <v>1</v>
      </c>
      <c r="Q69" s="12"/>
      <c r="R69" s="13" t="str">
        <f t="shared" si="4"/>
        <v>CA de Desarrollo Tecnológico</v>
      </c>
      <c r="S69" s="120"/>
    </row>
    <row r="70" spans="1:19" ht="51" x14ac:dyDescent="0.25">
      <c r="A70" s="6">
        <v>65</v>
      </c>
      <c r="B70" s="6">
        <v>7301</v>
      </c>
      <c r="C70" s="17" t="s">
        <v>9</v>
      </c>
      <c r="D70" s="18" t="s">
        <v>55</v>
      </c>
      <c r="E70" s="6"/>
      <c r="F70" s="6"/>
      <c r="G70" s="6"/>
      <c r="H70" s="6"/>
      <c r="I70" s="63" t="s">
        <v>141</v>
      </c>
      <c r="J70" s="101" t="s">
        <v>362</v>
      </c>
      <c r="K70" s="9">
        <v>42370</v>
      </c>
      <c r="L70" s="9">
        <v>42735</v>
      </c>
      <c r="M70" s="101" t="s">
        <v>362</v>
      </c>
      <c r="N70" s="10">
        <f t="shared" si="5"/>
        <v>366</v>
      </c>
      <c r="O70" s="60">
        <v>246</v>
      </c>
      <c r="P70" s="20">
        <v>1</v>
      </c>
      <c r="Q70" s="12"/>
      <c r="R70" s="13" t="str">
        <f t="shared" si="4"/>
        <v>CA de Desarrollo Tecnológico</v>
      </c>
      <c r="S70" s="120"/>
    </row>
    <row r="71" spans="1:19" ht="51" x14ac:dyDescent="0.25">
      <c r="A71" s="6">
        <v>66</v>
      </c>
      <c r="B71" s="6">
        <v>7301</v>
      </c>
      <c r="C71" s="17" t="s">
        <v>9</v>
      </c>
      <c r="D71" s="18" t="s">
        <v>55</v>
      </c>
      <c r="E71" s="6"/>
      <c r="F71" s="6"/>
      <c r="G71" s="6"/>
      <c r="H71" s="6"/>
      <c r="I71" s="63" t="s">
        <v>142</v>
      </c>
      <c r="J71" s="101" t="s">
        <v>362</v>
      </c>
      <c r="K71" s="9">
        <v>42005</v>
      </c>
      <c r="L71" s="9">
        <v>42369</v>
      </c>
      <c r="M71" s="101" t="s">
        <v>362</v>
      </c>
      <c r="N71" s="10">
        <f t="shared" si="5"/>
        <v>365</v>
      </c>
      <c r="O71" s="60">
        <v>246</v>
      </c>
      <c r="P71" s="20">
        <v>1</v>
      </c>
      <c r="Q71" s="12"/>
      <c r="R71" s="13" t="str">
        <f t="shared" si="4"/>
        <v>CA de Desarrollo Tecnológico</v>
      </c>
      <c r="S71" s="120"/>
    </row>
    <row r="72" spans="1:19" ht="38.25" x14ac:dyDescent="0.25">
      <c r="A72" s="6">
        <v>67</v>
      </c>
      <c r="B72" s="6">
        <v>7301</v>
      </c>
      <c r="C72" s="17" t="s">
        <v>9</v>
      </c>
      <c r="D72" s="18" t="s">
        <v>55</v>
      </c>
      <c r="E72" s="6"/>
      <c r="F72" s="6"/>
      <c r="G72" s="6"/>
      <c r="H72" s="6"/>
      <c r="I72" s="63" t="s">
        <v>143</v>
      </c>
      <c r="J72" s="101" t="s">
        <v>362</v>
      </c>
      <c r="K72" s="9">
        <v>42370</v>
      </c>
      <c r="L72" s="9">
        <v>42735</v>
      </c>
      <c r="M72" s="101" t="s">
        <v>362</v>
      </c>
      <c r="N72" s="10">
        <f t="shared" si="5"/>
        <v>366</v>
      </c>
      <c r="O72" s="60">
        <v>246</v>
      </c>
      <c r="P72" s="20">
        <v>1</v>
      </c>
      <c r="Q72" s="12"/>
      <c r="R72" s="13" t="str">
        <f t="shared" si="4"/>
        <v>CA de Desarrollo Tecnológico</v>
      </c>
      <c r="S72" s="120"/>
    </row>
    <row r="73" spans="1:19" ht="38.25" x14ac:dyDescent="0.25">
      <c r="A73" s="6">
        <v>68</v>
      </c>
      <c r="B73" s="6">
        <v>7301</v>
      </c>
      <c r="C73" s="17" t="s">
        <v>9</v>
      </c>
      <c r="D73" s="18" t="s">
        <v>55</v>
      </c>
      <c r="E73" s="6"/>
      <c r="F73" s="6"/>
      <c r="G73" s="6"/>
      <c r="H73" s="6"/>
      <c r="I73" s="67" t="s">
        <v>144</v>
      </c>
      <c r="J73" s="101" t="s">
        <v>362</v>
      </c>
      <c r="K73" s="9">
        <v>42370</v>
      </c>
      <c r="L73" s="9">
        <v>42735</v>
      </c>
      <c r="M73" s="101" t="s">
        <v>362</v>
      </c>
      <c r="N73" s="10">
        <f t="shared" si="5"/>
        <v>366</v>
      </c>
      <c r="O73" s="60">
        <v>246</v>
      </c>
      <c r="P73" s="20">
        <v>1</v>
      </c>
      <c r="Q73" s="12"/>
      <c r="R73" s="13" t="str">
        <f t="shared" si="4"/>
        <v>CA de Desarrollo Tecnológico</v>
      </c>
      <c r="S73" s="120"/>
    </row>
    <row r="74" spans="1:19" ht="63.75" x14ac:dyDescent="0.25">
      <c r="A74" s="6">
        <v>69</v>
      </c>
      <c r="B74" s="6">
        <v>7301</v>
      </c>
      <c r="C74" s="17" t="s">
        <v>9</v>
      </c>
      <c r="D74" s="18" t="s">
        <v>55</v>
      </c>
      <c r="E74" s="6"/>
      <c r="F74" s="6"/>
      <c r="G74" s="6"/>
      <c r="H74" s="6"/>
      <c r="I74" s="64" t="s">
        <v>145</v>
      </c>
      <c r="J74" s="101" t="s">
        <v>362</v>
      </c>
      <c r="K74" s="9">
        <v>42370</v>
      </c>
      <c r="L74" s="9">
        <v>42735</v>
      </c>
      <c r="M74" s="101" t="s">
        <v>362</v>
      </c>
      <c r="N74" s="10">
        <f t="shared" si="5"/>
        <v>366</v>
      </c>
      <c r="O74" s="60">
        <v>246</v>
      </c>
      <c r="P74" s="20">
        <v>1</v>
      </c>
      <c r="Q74" s="12"/>
      <c r="R74" s="13" t="str">
        <f t="shared" si="4"/>
        <v>CA de Desarrollo Tecnológico</v>
      </c>
      <c r="S74" s="120"/>
    </row>
    <row r="75" spans="1:19" ht="89.25" x14ac:dyDescent="0.25">
      <c r="A75" s="6">
        <v>70</v>
      </c>
      <c r="B75" s="6">
        <v>7301</v>
      </c>
      <c r="C75" s="17" t="s">
        <v>9</v>
      </c>
      <c r="D75" s="18" t="s">
        <v>55</v>
      </c>
      <c r="E75" s="6"/>
      <c r="F75" s="6"/>
      <c r="G75" s="6"/>
      <c r="H75" s="6"/>
      <c r="I75" s="63" t="s">
        <v>146</v>
      </c>
      <c r="J75" s="101" t="s">
        <v>362</v>
      </c>
      <c r="K75" s="9">
        <v>42370</v>
      </c>
      <c r="L75" s="9">
        <v>42735</v>
      </c>
      <c r="M75" s="101" t="s">
        <v>362</v>
      </c>
      <c r="N75" s="10">
        <f t="shared" si="5"/>
        <v>366</v>
      </c>
      <c r="O75" s="60">
        <v>246</v>
      </c>
      <c r="P75" s="20">
        <v>1</v>
      </c>
      <c r="Q75" s="12"/>
      <c r="R75" s="13" t="str">
        <f t="shared" si="4"/>
        <v>CA de Desarrollo Tecnológico</v>
      </c>
      <c r="S75" s="120"/>
    </row>
    <row r="76" spans="1:19" ht="38.25" x14ac:dyDescent="0.25">
      <c r="A76" s="6">
        <v>71</v>
      </c>
      <c r="B76" s="6">
        <v>7301</v>
      </c>
      <c r="C76" s="17" t="s">
        <v>9</v>
      </c>
      <c r="D76" s="18" t="s">
        <v>55</v>
      </c>
      <c r="E76" s="6"/>
      <c r="F76" s="6"/>
      <c r="G76" s="6"/>
      <c r="H76" s="6"/>
      <c r="I76" s="63" t="s">
        <v>147</v>
      </c>
      <c r="J76" s="101" t="s">
        <v>362</v>
      </c>
      <c r="K76" s="9">
        <v>42370</v>
      </c>
      <c r="L76" s="9">
        <v>42735</v>
      </c>
      <c r="M76" s="101" t="s">
        <v>362</v>
      </c>
      <c r="N76" s="10">
        <f t="shared" si="5"/>
        <v>366</v>
      </c>
      <c r="O76" s="60">
        <v>246</v>
      </c>
      <c r="P76" s="20">
        <v>1</v>
      </c>
      <c r="Q76" s="12"/>
      <c r="R76" s="13" t="str">
        <f t="shared" si="4"/>
        <v>CA de Desarrollo Tecnológico</v>
      </c>
      <c r="S76" s="120"/>
    </row>
    <row r="77" spans="1:19" ht="63.75" x14ac:dyDescent="0.25">
      <c r="A77" s="6">
        <v>72</v>
      </c>
      <c r="B77" s="6">
        <v>7301</v>
      </c>
      <c r="C77" s="17" t="s">
        <v>9</v>
      </c>
      <c r="D77" s="18" t="s">
        <v>55</v>
      </c>
      <c r="E77" s="6"/>
      <c r="F77" s="6"/>
      <c r="G77" s="6"/>
      <c r="H77" s="6"/>
      <c r="I77" s="64" t="s">
        <v>148</v>
      </c>
      <c r="J77" s="101" t="s">
        <v>362</v>
      </c>
      <c r="K77" s="9">
        <v>42370</v>
      </c>
      <c r="L77" s="9">
        <v>42735</v>
      </c>
      <c r="M77" s="101" t="s">
        <v>362</v>
      </c>
      <c r="N77" s="10">
        <f t="shared" si="5"/>
        <v>366</v>
      </c>
      <c r="O77" s="60">
        <v>246</v>
      </c>
      <c r="P77" s="20">
        <v>1</v>
      </c>
      <c r="Q77" s="12"/>
      <c r="R77" s="13" t="str">
        <f t="shared" si="4"/>
        <v>CA de Desarrollo Tecnológico</v>
      </c>
      <c r="S77" s="120"/>
    </row>
    <row r="78" spans="1:19" ht="38.25" x14ac:dyDescent="0.25">
      <c r="A78" s="6">
        <v>73</v>
      </c>
      <c r="B78" s="6">
        <v>7301</v>
      </c>
      <c r="C78" s="17" t="s">
        <v>9</v>
      </c>
      <c r="D78" s="18" t="s">
        <v>55</v>
      </c>
      <c r="E78" s="6"/>
      <c r="F78" s="6"/>
      <c r="G78" s="6"/>
      <c r="H78" s="6"/>
      <c r="I78" s="63" t="s">
        <v>149</v>
      </c>
      <c r="J78" s="101" t="s">
        <v>362</v>
      </c>
      <c r="K78" s="9">
        <v>42370</v>
      </c>
      <c r="L78" s="9">
        <v>42369</v>
      </c>
      <c r="M78" s="101" t="s">
        <v>362</v>
      </c>
      <c r="N78" s="10">
        <f t="shared" si="5"/>
        <v>0</v>
      </c>
      <c r="O78" s="60">
        <v>246</v>
      </c>
      <c r="P78" s="20">
        <v>1</v>
      </c>
      <c r="Q78" s="12"/>
      <c r="R78" s="13" t="str">
        <f t="shared" si="4"/>
        <v>CA de Desarrollo Tecnológico</v>
      </c>
      <c r="S78" s="120"/>
    </row>
    <row r="79" spans="1:19" ht="51" x14ac:dyDescent="0.25">
      <c r="A79" s="6">
        <v>74</v>
      </c>
      <c r="B79" s="6">
        <v>7301</v>
      </c>
      <c r="C79" s="17" t="s">
        <v>9</v>
      </c>
      <c r="D79" s="18" t="s">
        <v>55</v>
      </c>
      <c r="E79" s="6"/>
      <c r="F79" s="6"/>
      <c r="G79" s="6"/>
      <c r="H79" s="6"/>
      <c r="I79" s="68" t="s">
        <v>150</v>
      </c>
      <c r="J79" s="101" t="s">
        <v>362</v>
      </c>
      <c r="K79" s="9">
        <v>42370</v>
      </c>
      <c r="L79" s="9">
        <v>42735</v>
      </c>
      <c r="M79" s="101" t="s">
        <v>362</v>
      </c>
      <c r="N79" s="10">
        <f t="shared" si="5"/>
        <v>366</v>
      </c>
      <c r="O79" s="60">
        <v>246</v>
      </c>
      <c r="P79" s="20">
        <v>1</v>
      </c>
      <c r="Q79" s="12"/>
      <c r="R79" s="13" t="str">
        <f t="shared" si="4"/>
        <v>CA de Desarrollo Tecnológico</v>
      </c>
      <c r="S79" s="120"/>
    </row>
    <row r="80" spans="1:19" ht="38.25" x14ac:dyDescent="0.25">
      <c r="A80" s="6">
        <v>75</v>
      </c>
      <c r="B80" s="6">
        <v>7301</v>
      </c>
      <c r="C80" s="17" t="s">
        <v>9</v>
      </c>
      <c r="D80" s="18" t="s">
        <v>55</v>
      </c>
      <c r="E80" s="6"/>
      <c r="F80" s="6"/>
      <c r="G80" s="6"/>
      <c r="H80" s="6"/>
      <c r="I80" s="69" t="s">
        <v>151</v>
      </c>
      <c r="J80" s="101" t="s">
        <v>362</v>
      </c>
      <c r="K80" s="9">
        <v>42370</v>
      </c>
      <c r="L80" s="9">
        <v>42735</v>
      </c>
      <c r="M80" s="101" t="s">
        <v>362</v>
      </c>
      <c r="N80" s="10">
        <f t="shared" si="5"/>
        <v>366</v>
      </c>
      <c r="O80" s="60">
        <v>246</v>
      </c>
      <c r="P80" s="20">
        <v>1</v>
      </c>
      <c r="Q80" s="12"/>
      <c r="R80" s="13" t="str">
        <f t="shared" si="4"/>
        <v>CA de Desarrollo Tecnológico</v>
      </c>
      <c r="S80" s="120"/>
    </row>
    <row r="81" spans="1:19" ht="51" x14ac:dyDescent="0.2">
      <c r="A81" s="6">
        <v>76</v>
      </c>
      <c r="B81" s="6">
        <v>7301</v>
      </c>
      <c r="C81" s="17" t="s">
        <v>9</v>
      </c>
      <c r="D81" s="18" t="s">
        <v>55</v>
      </c>
      <c r="E81" s="6"/>
      <c r="F81" s="6"/>
      <c r="G81" s="6"/>
      <c r="H81" s="6"/>
      <c r="I81" s="70" t="s">
        <v>152</v>
      </c>
      <c r="J81" s="101" t="s">
        <v>362</v>
      </c>
      <c r="K81" s="9">
        <v>42370</v>
      </c>
      <c r="L81" s="9">
        <v>42735</v>
      </c>
      <c r="M81" s="101" t="s">
        <v>362</v>
      </c>
      <c r="N81" s="10">
        <f t="shared" si="5"/>
        <v>366</v>
      </c>
      <c r="O81" s="60">
        <v>246</v>
      </c>
      <c r="P81" s="20">
        <v>1</v>
      </c>
      <c r="Q81" s="12"/>
      <c r="R81" s="13" t="str">
        <f t="shared" si="4"/>
        <v>CA de Desarrollo Tecnológico</v>
      </c>
      <c r="S81" s="120"/>
    </row>
    <row r="82" spans="1:19" ht="25.5" x14ac:dyDescent="0.2">
      <c r="A82" s="6">
        <v>77</v>
      </c>
      <c r="B82" s="6">
        <v>7301</v>
      </c>
      <c r="C82" s="17" t="s">
        <v>9</v>
      </c>
      <c r="D82" s="18" t="s">
        <v>55</v>
      </c>
      <c r="E82" s="6"/>
      <c r="F82" s="6"/>
      <c r="G82" s="6"/>
      <c r="H82" s="6"/>
      <c r="I82" s="70" t="s">
        <v>153</v>
      </c>
      <c r="J82" s="101" t="s">
        <v>362</v>
      </c>
      <c r="K82" s="9">
        <v>42370</v>
      </c>
      <c r="L82" s="9">
        <v>42735</v>
      </c>
      <c r="M82" s="101" t="s">
        <v>362</v>
      </c>
      <c r="N82" s="10">
        <f t="shared" si="5"/>
        <v>366</v>
      </c>
      <c r="O82" s="60">
        <v>246</v>
      </c>
      <c r="P82" s="20">
        <v>1</v>
      </c>
      <c r="Q82" s="12"/>
      <c r="R82" s="13" t="str">
        <f t="shared" si="4"/>
        <v>CA de Desarrollo Tecnológico</v>
      </c>
      <c r="S82" s="120"/>
    </row>
    <row r="83" spans="1:19" ht="51" x14ac:dyDescent="0.25">
      <c r="A83" s="6">
        <v>78</v>
      </c>
      <c r="B83" s="6">
        <v>7301</v>
      </c>
      <c r="C83" s="17" t="s">
        <v>9</v>
      </c>
      <c r="D83" s="18" t="s">
        <v>55</v>
      </c>
      <c r="E83" s="6"/>
      <c r="F83" s="6"/>
      <c r="G83" s="6"/>
      <c r="H83" s="6"/>
      <c r="I83" s="63" t="s">
        <v>154</v>
      </c>
      <c r="J83" s="101" t="s">
        <v>362</v>
      </c>
      <c r="K83" s="9">
        <v>42370</v>
      </c>
      <c r="L83" s="9">
        <v>42735</v>
      </c>
      <c r="M83" s="101" t="s">
        <v>362</v>
      </c>
      <c r="N83" s="10">
        <f t="shared" si="5"/>
        <v>366</v>
      </c>
      <c r="O83" s="60">
        <v>246</v>
      </c>
      <c r="P83" s="20">
        <v>1</v>
      </c>
      <c r="Q83" s="12"/>
      <c r="R83" s="13" t="str">
        <f t="shared" si="4"/>
        <v>CA de Desarrollo Tecnológico</v>
      </c>
      <c r="S83" s="120"/>
    </row>
    <row r="84" spans="1:19" ht="140.25" x14ac:dyDescent="0.25">
      <c r="A84" s="6">
        <v>79</v>
      </c>
      <c r="B84" s="6">
        <v>7301</v>
      </c>
      <c r="C84" s="17" t="s">
        <v>9</v>
      </c>
      <c r="D84" s="18" t="s">
        <v>55</v>
      </c>
      <c r="E84" s="6"/>
      <c r="F84" s="6"/>
      <c r="G84" s="6"/>
      <c r="H84" s="6"/>
      <c r="I84" s="63" t="s">
        <v>155</v>
      </c>
      <c r="J84" s="101" t="s">
        <v>362</v>
      </c>
      <c r="K84" s="9">
        <v>42370</v>
      </c>
      <c r="L84" s="9">
        <v>42735</v>
      </c>
      <c r="M84" s="101" t="s">
        <v>362</v>
      </c>
      <c r="N84" s="10">
        <f t="shared" si="5"/>
        <v>366</v>
      </c>
      <c r="O84" s="60">
        <v>246</v>
      </c>
      <c r="P84" s="20">
        <v>1</v>
      </c>
      <c r="Q84" s="12"/>
      <c r="R84" s="13" t="str">
        <f t="shared" si="4"/>
        <v>CA de Desarrollo Tecnológico</v>
      </c>
      <c r="S84" s="120"/>
    </row>
    <row r="85" spans="1:19" ht="51" x14ac:dyDescent="0.25">
      <c r="A85" s="6">
        <v>80</v>
      </c>
      <c r="B85" s="6">
        <v>7301</v>
      </c>
      <c r="C85" s="17" t="s">
        <v>9</v>
      </c>
      <c r="D85" s="18" t="s">
        <v>55</v>
      </c>
      <c r="E85" s="6"/>
      <c r="F85" s="6"/>
      <c r="G85" s="6"/>
      <c r="H85" s="6"/>
      <c r="I85" s="56" t="s">
        <v>156</v>
      </c>
      <c r="J85" s="101" t="s">
        <v>362</v>
      </c>
      <c r="K85" s="9">
        <v>42370</v>
      </c>
      <c r="L85" s="9">
        <v>42735</v>
      </c>
      <c r="M85" s="101" t="s">
        <v>362</v>
      </c>
      <c r="N85" s="10">
        <f t="shared" si="5"/>
        <v>366</v>
      </c>
      <c r="O85" s="60">
        <v>246</v>
      </c>
      <c r="P85" s="20">
        <v>1</v>
      </c>
      <c r="Q85" s="12"/>
      <c r="R85" s="13" t="str">
        <f t="shared" si="4"/>
        <v>CA de Desarrollo Tecnológico</v>
      </c>
      <c r="S85" s="120"/>
    </row>
    <row r="86" spans="1:19" ht="38.25" x14ac:dyDescent="0.25">
      <c r="A86" s="6">
        <v>81</v>
      </c>
      <c r="B86" s="6">
        <v>7200</v>
      </c>
      <c r="C86" s="17" t="s">
        <v>9</v>
      </c>
      <c r="D86" s="18" t="s">
        <v>55</v>
      </c>
      <c r="E86" s="6"/>
      <c r="F86" s="6"/>
      <c r="G86" s="6"/>
      <c r="H86" s="6"/>
      <c r="I86" s="73" t="s">
        <v>157</v>
      </c>
      <c r="J86" s="101" t="s">
        <v>362</v>
      </c>
      <c r="K86" s="46">
        <v>42370</v>
      </c>
      <c r="L86" s="46">
        <v>42735</v>
      </c>
      <c r="M86" s="101" t="s">
        <v>362</v>
      </c>
      <c r="N86" s="10">
        <f t="shared" si="5"/>
        <v>366</v>
      </c>
      <c r="O86" s="47">
        <f>N86-120</f>
        <v>246</v>
      </c>
      <c r="P86" s="20">
        <v>1</v>
      </c>
      <c r="Q86" s="12"/>
      <c r="R86" s="13" t="str">
        <f t="shared" si="4"/>
        <v>OA Jurídica</v>
      </c>
      <c r="S86" s="120"/>
    </row>
    <row r="87" spans="1:19" ht="45" x14ac:dyDescent="0.25">
      <c r="A87" s="6">
        <v>82</v>
      </c>
      <c r="B87" s="6">
        <v>7200</v>
      </c>
      <c r="C87" s="17" t="s">
        <v>9</v>
      </c>
      <c r="D87" s="18" t="s">
        <v>55</v>
      </c>
      <c r="E87" s="6"/>
      <c r="F87" s="6"/>
      <c r="G87" s="6"/>
      <c r="H87" s="6"/>
      <c r="I87" s="74" t="s">
        <v>158</v>
      </c>
      <c r="J87" s="101" t="s">
        <v>362</v>
      </c>
      <c r="K87" s="46">
        <v>42370</v>
      </c>
      <c r="L87" s="46">
        <v>42735</v>
      </c>
      <c r="M87" s="101" t="s">
        <v>362</v>
      </c>
      <c r="N87" s="10">
        <f t="shared" si="5"/>
        <v>366</v>
      </c>
      <c r="O87" s="47">
        <f t="shared" ref="O87:O93" si="6">N87-120</f>
        <v>246</v>
      </c>
      <c r="P87" s="20">
        <v>1</v>
      </c>
      <c r="Q87" s="12"/>
      <c r="R87" s="13" t="str">
        <f t="shared" si="4"/>
        <v>OA Jurídica</v>
      </c>
      <c r="S87" s="120"/>
    </row>
    <row r="88" spans="1:19" ht="45" x14ac:dyDescent="0.25">
      <c r="A88" s="6">
        <v>83</v>
      </c>
      <c r="B88" s="6">
        <v>7200</v>
      </c>
      <c r="C88" s="17" t="s">
        <v>9</v>
      </c>
      <c r="D88" s="18" t="s">
        <v>9</v>
      </c>
      <c r="E88" s="6"/>
      <c r="F88" s="6"/>
      <c r="G88" s="6"/>
      <c r="H88" s="6"/>
      <c r="I88" s="74" t="s">
        <v>159</v>
      </c>
      <c r="J88" s="101" t="s">
        <v>362</v>
      </c>
      <c r="K88" s="46">
        <v>42370</v>
      </c>
      <c r="L88" s="46">
        <v>42735</v>
      </c>
      <c r="M88" s="101" t="s">
        <v>362</v>
      </c>
      <c r="N88" s="10">
        <f t="shared" si="5"/>
        <v>366</v>
      </c>
      <c r="O88" s="47">
        <f t="shared" si="6"/>
        <v>246</v>
      </c>
      <c r="P88" s="20">
        <v>1</v>
      </c>
      <c r="Q88" s="12"/>
      <c r="R88" s="13" t="str">
        <f t="shared" si="4"/>
        <v>OA Jurídica</v>
      </c>
      <c r="S88" s="120"/>
    </row>
    <row r="89" spans="1:19" ht="60" x14ac:dyDescent="0.25">
      <c r="A89" s="6">
        <v>84</v>
      </c>
      <c r="B89" s="6">
        <v>7200</v>
      </c>
      <c r="C89" s="17" t="s">
        <v>9</v>
      </c>
      <c r="D89" s="18" t="s">
        <v>9</v>
      </c>
      <c r="E89" s="6"/>
      <c r="F89" s="6"/>
      <c r="G89" s="6"/>
      <c r="H89" s="6"/>
      <c r="I89" s="74" t="s">
        <v>160</v>
      </c>
      <c r="J89" s="101" t="s">
        <v>362</v>
      </c>
      <c r="K89" s="46">
        <v>42370</v>
      </c>
      <c r="L89" s="46">
        <v>42735</v>
      </c>
      <c r="M89" s="101" t="s">
        <v>362</v>
      </c>
      <c r="N89" s="10">
        <f t="shared" si="5"/>
        <v>366</v>
      </c>
      <c r="O89" s="47">
        <f t="shared" si="6"/>
        <v>246</v>
      </c>
      <c r="P89" s="20">
        <v>1</v>
      </c>
      <c r="Q89" s="12"/>
      <c r="R89" s="13" t="str">
        <f t="shared" si="4"/>
        <v>OA Jurídica</v>
      </c>
      <c r="S89" s="120"/>
    </row>
    <row r="90" spans="1:19" ht="75" x14ac:dyDescent="0.25">
      <c r="A90" s="6">
        <v>85</v>
      </c>
      <c r="B90" s="6">
        <v>7200</v>
      </c>
      <c r="C90" s="17" t="s">
        <v>9</v>
      </c>
      <c r="D90" s="18" t="s">
        <v>9</v>
      </c>
      <c r="E90" s="6"/>
      <c r="F90" s="6"/>
      <c r="G90" s="6"/>
      <c r="H90" s="6"/>
      <c r="I90" s="74" t="s">
        <v>161</v>
      </c>
      <c r="J90" s="101" t="s">
        <v>362</v>
      </c>
      <c r="K90" s="46">
        <v>42370</v>
      </c>
      <c r="L90" s="46">
        <v>42735</v>
      </c>
      <c r="M90" s="101" t="s">
        <v>362</v>
      </c>
      <c r="N90" s="10">
        <f t="shared" si="5"/>
        <v>366</v>
      </c>
      <c r="O90" s="47">
        <f t="shared" si="6"/>
        <v>246</v>
      </c>
      <c r="P90" s="20">
        <v>1</v>
      </c>
      <c r="Q90" s="12"/>
      <c r="R90" s="13" t="str">
        <f t="shared" si="4"/>
        <v>OA Jurídica</v>
      </c>
      <c r="S90" s="120"/>
    </row>
    <row r="91" spans="1:19" ht="75" x14ac:dyDescent="0.25">
      <c r="A91" s="6">
        <v>86</v>
      </c>
      <c r="B91" s="6">
        <v>7200</v>
      </c>
      <c r="C91" s="17" t="s">
        <v>9</v>
      </c>
      <c r="D91" s="18" t="s">
        <v>9</v>
      </c>
      <c r="E91" s="6"/>
      <c r="F91" s="6"/>
      <c r="G91" s="6"/>
      <c r="H91" s="6"/>
      <c r="I91" s="74" t="s">
        <v>162</v>
      </c>
      <c r="J91" s="101" t="s">
        <v>362</v>
      </c>
      <c r="K91" s="46">
        <v>42370</v>
      </c>
      <c r="L91" s="46">
        <v>42735</v>
      </c>
      <c r="M91" s="101" t="s">
        <v>362</v>
      </c>
      <c r="N91" s="10">
        <f t="shared" si="5"/>
        <v>366</v>
      </c>
      <c r="O91" s="47">
        <f t="shared" si="6"/>
        <v>246</v>
      </c>
      <c r="P91" s="20">
        <v>1</v>
      </c>
      <c r="Q91" s="12"/>
      <c r="R91" s="13" t="str">
        <f t="shared" si="4"/>
        <v>OA Jurídica</v>
      </c>
      <c r="S91" s="120"/>
    </row>
    <row r="92" spans="1:19" ht="105" x14ac:dyDescent="0.25">
      <c r="A92" s="6">
        <v>87</v>
      </c>
      <c r="B92" s="6">
        <v>7200</v>
      </c>
      <c r="C92" s="17" t="s">
        <v>9</v>
      </c>
      <c r="D92" s="18" t="s">
        <v>55</v>
      </c>
      <c r="E92" s="6"/>
      <c r="F92" s="6"/>
      <c r="G92" s="6"/>
      <c r="H92" s="6"/>
      <c r="I92" s="74" t="s">
        <v>163</v>
      </c>
      <c r="J92" s="101" t="s">
        <v>362</v>
      </c>
      <c r="K92" s="46">
        <v>42370</v>
      </c>
      <c r="L92" s="46">
        <v>42735</v>
      </c>
      <c r="M92" s="101" t="s">
        <v>362</v>
      </c>
      <c r="N92" s="10">
        <f t="shared" si="5"/>
        <v>366</v>
      </c>
      <c r="O92" s="47">
        <f t="shared" si="6"/>
        <v>246</v>
      </c>
      <c r="P92" s="20">
        <v>1</v>
      </c>
      <c r="Q92" s="12"/>
      <c r="R92" s="13" t="str">
        <f t="shared" si="4"/>
        <v>OA Jurídica</v>
      </c>
      <c r="S92" s="120"/>
    </row>
    <row r="93" spans="1:19" ht="30" x14ac:dyDescent="0.25">
      <c r="A93" s="6">
        <v>88</v>
      </c>
      <c r="B93" s="6">
        <v>7200</v>
      </c>
      <c r="C93" s="17" t="s">
        <v>9</v>
      </c>
      <c r="D93" s="18" t="s">
        <v>55</v>
      </c>
      <c r="E93" s="6"/>
      <c r="F93" s="6"/>
      <c r="G93" s="6"/>
      <c r="H93" s="6"/>
      <c r="I93" s="74" t="s">
        <v>164</v>
      </c>
      <c r="J93" s="101" t="s">
        <v>362</v>
      </c>
      <c r="K93" s="46">
        <v>42370</v>
      </c>
      <c r="L93" s="46">
        <v>42735</v>
      </c>
      <c r="M93" s="101" t="s">
        <v>362</v>
      </c>
      <c r="N93" s="10">
        <f t="shared" si="5"/>
        <v>366</v>
      </c>
      <c r="O93" s="47">
        <f t="shared" si="6"/>
        <v>246</v>
      </c>
      <c r="P93" s="20">
        <v>1</v>
      </c>
      <c r="Q93" s="12"/>
      <c r="R93" s="13" t="str">
        <f t="shared" si="4"/>
        <v>OA Jurídica</v>
      </c>
      <c r="S93" s="120"/>
    </row>
    <row r="94" spans="1:19" ht="25.5" x14ac:dyDescent="0.25">
      <c r="A94" s="6">
        <v>89</v>
      </c>
      <c r="B94" s="6">
        <v>7400</v>
      </c>
      <c r="C94" s="17"/>
      <c r="D94" s="18"/>
      <c r="E94" s="6"/>
      <c r="F94" s="6"/>
      <c r="G94" s="6"/>
      <c r="H94" s="6"/>
      <c r="I94" s="73" t="s">
        <v>165</v>
      </c>
      <c r="J94" s="101" t="s">
        <v>362</v>
      </c>
      <c r="K94" s="46">
        <v>42401</v>
      </c>
      <c r="L94" s="46">
        <v>42735</v>
      </c>
      <c r="M94" s="101" t="s">
        <v>362</v>
      </c>
      <c r="N94" s="10">
        <f t="shared" si="5"/>
        <v>335</v>
      </c>
      <c r="O94" s="47">
        <f>246-19</f>
        <v>227</v>
      </c>
      <c r="P94" s="20">
        <v>94</v>
      </c>
      <c r="Q94" s="12"/>
      <c r="R94" s="13" t="str">
        <f t="shared" si="4"/>
        <v>OA de Prensa y Comunicaciones</v>
      </c>
      <c r="S94" s="120"/>
    </row>
    <row r="95" spans="1:19" ht="60" x14ac:dyDescent="0.25">
      <c r="A95" s="6">
        <v>90</v>
      </c>
      <c r="B95" s="6">
        <v>7400</v>
      </c>
      <c r="C95" s="17"/>
      <c r="D95" s="18"/>
      <c r="E95" s="6"/>
      <c r="F95" s="6"/>
      <c r="G95" s="6"/>
      <c r="H95" s="6"/>
      <c r="I95" s="74" t="s">
        <v>166</v>
      </c>
      <c r="J95" s="101" t="s">
        <v>362</v>
      </c>
      <c r="K95" s="46">
        <v>42430</v>
      </c>
      <c r="L95" s="46">
        <v>42720</v>
      </c>
      <c r="M95" s="101" t="s">
        <v>362</v>
      </c>
      <c r="N95" s="10">
        <f t="shared" si="5"/>
        <v>291</v>
      </c>
      <c r="O95" s="47">
        <f>20+21+20+21+19+22+22+20+20+11</f>
        <v>196</v>
      </c>
      <c r="P95" s="20">
        <v>4</v>
      </c>
      <c r="Q95" s="12"/>
      <c r="R95" s="13" t="str">
        <f t="shared" si="4"/>
        <v>OA de Prensa y Comunicaciones</v>
      </c>
      <c r="S95" s="120"/>
    </row>
    <row r="96" spans="1:19" ht="30" x14ac:dyDescent="0.25">
      <c r="A96" s="6">
        <v>91</v>
      </c>
      <c r="B96" s="6">
        <v>7400</v>
      </c>
      <c r="C96" s="17"/>
      <c r="D96" s="18"/>
      <c r="E96" s="6"/>
      <c r="F96" s="6"/>
      <c r="G96" s="6"/>
      <c r="H96" s="6"/>
      <c r="I96" s="74" t="s">
        <v>167</v>
      </c>
      <c r="J96" s="101" t="s">
        <v>362</v>
      </c>
      <c r="K96" s="46">
        <v>42370</v>
      </c>
      <c r="L96" s="46">
        <v>42735</v>
      </c>
      <c r="M96" s="101" t="s">
        <v>362</v>
      </c>
      <c r="N96" s="10">
        <f t="shared" si="5"/>
        <v>366</v>
      </c>
      <c r="O96" s="47">
        <v>246</v>
      </c>
      <c r="P96" s="20">
        <v>54</v>
      </c>
      <c r="Q96" s="12"/>
      <c r="R96" s="13" t="str">
        <f t="shared" si="4"/>
        <v>OA de Prensa y Comunicaciones</v>
      </c>
      <c r="S96" s="120"/>
    </row>
    <row r="97" spans="1:19" ht="30" x14ac:dyDescent="0.25">
      <c r="A97" s="6">
        <v>92</v>
      </c>
      <c r="B97" s="6">
        <v>7400</v>
      </c>
      <c r="C97" s="17"/>
      <c r="D97" s="18"/>
      <c r="E97" s="6"/>
      <c r="F97" s="6"/>
      <c r="G97" s="6"/>
      <c r="H97" s="6"/>
      <c r="I97" s="74" t="s">
        <v>168</v>
      </c>
      <c r="J97" s="101" t="s">
        <v>362</v>
      </c>
      <c r="K97" s="46">
        <v>42401</v>
      </c>
      <c r="L97" s="46">
        <v>42704</v>
      </c>
      <c r="M97" s="101" t="s">
        <v>362</v>
      </c>
      <c r="N97" s="10">
        <f t="shared" si="5"/>
        <v>304</v>
      </c>
      <c r="O97" s="47">
        <f>246-19-21</f>
        <v>206</v>
      </c>
      <c r="P97" s="20">
        <v>4</v>
      </c>
      <c r="Q97" s="12"/>
      <c r="R97" s="13" t="str">
        <f t="shared" si="4"/>
        <v>OA de Prensa y Comunicaciones</v>
      </c>
      <c r="S97" s="120"/>
    </row>
    <row r="98" spans="1:19" ht="30" x14ac:dyDescent="0.25">
      <c r="A98" s="6">
        <v>93</v>
      </c>
      <c r="B98" s="6">
        <v>7400</v>
      </c>
      <c r="C98" s="17"/>
      <c r="D98" s="18"/>
      <c r="E98" s="6"/>
      <c r="F98" s="6"/>
      <c r="G98" s="6"/>
      <c r="H98" s="6"/>
      <c r="I98" s="74" t="s">
        <v>169</v>
      </c>
      <c r="J98" s="101" t="s">
        <v>362</v>
      </c>
      <c r="K98" s="46">
        <v>42430</v>
      </c>
      <c r="L98" s="46">
        <v>42583</v>
      </c>
      <c r="M98" s="101" t="s">
        <v>362</v>
      </c>
      <c r="N98" s="10">
        <f t="shared" si="5"/>
        <v>154</v>
      </c>
      <c r="O98" s="47">
        <f>20+21+20+21+19+1</f>
        <v>102</v>
      </c>
      <c r="P98" s="20">
        <v>2</v>
      </c>
      <c r="Q98" s="12"/>
      <c r="R98" s="13" t="str">
        <f t="shared" si="4"/>
        <v>OA de Prensa y Comunicaciones</v>
      </c>
      <c r="S98" s="120"/>
    </row>
    <row r="99" spans="1:19" ht="30" x14ac:dyDescent="0.25">
      <c r="A99" s="6">
        <v>94</v>
      </c>
      <c r="B99" s="6">
        <v>7400</v>
      </c>
      <c r="C99" s="17"/>
      <c r="D99" s="18"/>
      <c r="E99" s="6"/>
      <c r="F99" s="6"/>
      <c r="G99" s="6"/>
      <c r="H99" s="6"/>
      <c r="I99" s="74" t="s">
        <v>170</v>
      </c>
      <c r="J99" s="101" t="s">
        <v>362</v>
      </c>
      <c r="K99" s="46">
        <v>42401</v>
      </c>
      <c r="L99" s="46">
        <v>42719</v>
      </c>
      <c r="M99" s="101" t="s">
        <v>362</v>
      </c>
      <c r="N99" s="10">
        <f t="shared" si="5"/>
        <v>319</v>
      </c>
      <c r="O99" s="47">
        <f>196-1+21</f>
        <v>216</v>
      </c>
      <c r="P99" s="20">
        <v>20</v>
      </c>
      <c r="Q99" s="12"/>
      <c r="R99" s="13" t="str">
        <f t="shared" si="4"/>
        <v>OA de Prensa y Comunicaciones</v>
      </c>
      <c r="S99" s="120"/>
    </row>
    <row r="100" spans="1:19" ht="30" x14ac:dyDescent="0.25">
      <c r="A100" s="6">
        <v>95</v>
      </c>
      <c r="B100" s="6">
        <v>7400</v>
      </c>
      <c r="C100" s="17"/>
      <c r="D100" s="18"/>
      <c r="E100" s="6"/>
      <c r="F100" s="6"/>
      <c r="G100" s="6"/>
      <c r="H100" s="6"/>
      <c r="I100" s="74" t="s">
        <v>171</v>
      </c>
      <c r="J100" s="101" t="s">
        <v>362</v>
      </c>
      <c r="K100" s="46">
        <v>42370</v>
      </c>
      <c r="L100" s="46">
        <v>42735</v>
      </c>
      <c r="M100" s="101" t="s">
        <v>362</v>
      </c>
      <c r="N100" s="10">
        <f t="shared" si="5"/>
        <v>366</v>
      </c>
      <c r="O100" s="47">
        <v>246</v>
      </c>
      <c r="P100" s="20">
        <v>1</v>
      </c>
      <c r="Q100" s="12"/>
      <c r="R100" s="13" t="str">
        <f t="shared" si="4"/>
        <v>OA de Prensa y Comunicaciones</v>
      </c>
      <c r="S100" s="120"/>
    </row>
    <row r="101" spans="1:19" ht="30" x14ac:dyDescent="0.2">
      <c r="A101" s="6">
        <v>96</v>
      </c>
      <c r="B101" s="6">
        <v>7400</v>
      </c>
      <c r="C101" s="17"/>
      <c r="D101" s="18"/>
      <c r="E101" s="6"/>
      <c r="F101" s="6"/>
      <c r="G101" s="6"/>
      <c r="H101" s="6"/>
      <c r="I101" s="74" t="s">
        <v>172</v>
      </c>
      <c r="J101" s="101" t="s">
        <v>362</v>
      </c>
      <c r="K101" s="77">
        <v>42401</v>
      </c>
      <c r="L101" s="77">
        <v>42719</v>
      </c>
      <c r="M101" s="101" t="s">
        <v>362</v>
      </c>
      <c r="N101" s="10">
        <f t="shared" si="5"/>
        <v>319</v>
      </c>
      <c r="O101" s="79">
        <v>216</v>
      </c>
      <c r="P101" s="20">
        <v>1</v>
      </c>
      <c r="Q101" s="12"/>
      <c r="R101" s="13" t="str">
        <f t="shared" si="4"/>
        <v>OA de Prensa y Comunicaciones</v>
      </c>
      <c r="S101" s="120"/>
    </row>
    <row r="102" spans="1:19" ht="45" x14ac:dyDescent="0.25">
      <c r="A102" s="6">
        <v>97</v>
      </c>
      <c r="B102" s="6">
        <v>7400</v>
      </c>
      <c r="C102" s="17"/>
      <c r="D102" s="18"/>
      <c r="E102" s="6"/>
      <c r="F102" s="6"/>
      <c r="G102" s="6"/>
      <c r="H102" s="6"/>
      <c r="I102" s="75" t="s">
        <v>173</v>
      </c>
      <c r="J102" s="101" t="s">
        <v>362</v>
      </c>
      <c r="K102" s="77">
        <v>42401</v>
      </c>
      <c r="L102" s="77">
        <v>42735</v>
      </c>
      <c r="M102" s="101" t="s">
        <v>362</v>
      </c>
      <c r="N102" s="10">
        <f t="shared" si="5"/>
        <v>335</v>
      </c>
      <c r="O102" s="80">
        <f>216+11</f>
        <v>227</v>
      </c>
      <c r="P102" s="20">
        <v>1</v>
      </c>
      <c r="Q102" s="12"/>
      <c r="R102" s="13" t="str">
        <f t="shared" si="4"/>
        <v>OA de Prensa y Comunicaciones</v>
      </c>
      <c r="S102" s="120"/>
    </row>
    <row r="103" spans="1:19" ht="45" x14ac:dyDescent="0.25">
      <c r="A103" s="6">
        <v>98</v>
      </c>
      <c r="B103" s="6">
        <v>7400</v>
      </c>
      <c r="C103" s="17"/>
      <c r="D103" s="18"/>
      <c r="E103" s="6"/>
      <c r="F103" s="6"/>
      <c r="G103" s="6"/>
      <c r="H103" s="6"/>
      <c r="I103" s="75" t="s">
        <v>174</v>
      </c>
      <c r="J103" s="101" t="s">
        <v>362</v>
      </c>
      <c r="K103" s="77">
        <v>42370</v>
      </c>
      <c r="L103" s="77">
        <v>42735</v>
      </c>
      <c r="M103" s="101" t="s">
        <v>362</v>
      </c>
      <c r="N103" s="10">
        <f t="shared" si="5"/>
        <v>366</v>
      </c>
      <c r="O103" s="80">
        <v>246</v>
      </c>
      <c r="P103" s="20">
        <v>1</v>
      </c>
      <c r="Q103" s="12"/>
      <c r="R103" s="13" t="str">
        <f t="shared" si="4"/>
        <v>OA de Prensa y Comunicaciones</v>
      </c>
      <c r="S103" s="120"/>
    </row>
    <row r="104" spans="1:19" ht="15" x14ac:dyDescent="0.2">
      <c r="A104" s="6">
        <v>99</v>
      </c>
      <c r="B104" s="6">
        <v>7400</v>
      </c>
      <c r="C104" s="17"/>
      <c r="D104" s="18"/>
      <c r="E104" s="6"/>
      <c r="F104" s="6"/>
      <c r="G104" s="6"/>
      <c r="H104" s="6"/>
      <c r="I104" s="76" t="s">
        <v>175</v>
      </c>
      <c r="J104" s="101" t="s">
        <v>362</v>
      </c>
      <c r="K104" s="77">
        <v>42370</v>
      </c>
      <c r="L104" s="77">
        <v>42735</v>
      </c>
      <c r="M104" s="101" t="s">
        <v>362</v>
      </c>
      <c r="N104" s="10">
        <f t="shared" si="5"/>
        <v>366</v>
      </c>
      <c r="O104" s="81">
        <v>246</v>
      </c>
      <c r="P104" s="20">
        <v>1</v>
      </c>
      <c r="Q104" s="12"/>
      <c r="R104" s="13" t="str">
        <f t="shared" si="4"/>
        <v>OA de Prensa y Comunicaciones</v>
      </c>
      <c r="S104" s="120"/>
    </row>
    <row r="105" spans="1:19" ht="30" x14ac:dyDescent="0.25">
      <c r="A105" s="6">
        <v>100</v>
      </c>
      <c r="B105" s="6">
        <v>7400</v>
      </c>
      <c r="C105" s="17"/>
      <c r="D105" s="18"/>
      <c r="E105" s="6"/>
      <c r="F105" s="6"/>
      <c r="G105" s="6"/>
      <c r="H105" s="6"/>
      <c r="I105" s="75" t="s">
        <v>176</v>
      </c>
      <c r="J105" s="101" t="s">
        <v>362</v>
      </c>
      <c r="K105" s="77">
        <v>42492</v>
      </c>
      <c r="L105" s="77">
        <v>42582</v>
      </c>
      <c r="M105" s="101" t="s">
        <v>362</v>
      </c>
      <c r="N105" s="10">
        <f t="shared" si="5"/>
        <v>91</v>
      </c>
      <c r="O105" s="78">
        <f>20+21+19</f>
        <v>60</v>
      </c>
      <c r="P105" s="20">
        <v>1</v>
      </c>
      <c r="Q105" s="12"/>
      <c r="R105" s="13" t="str">
        <f t="shared" si="4"/>
        <v>OA de Prensa y Comunicaciones</v>
      </c>
      <c r="S105" s="120"/>
    </row>
    <row r="106" spans="1:19" ht="30" x14ac:dyDescent="0.2">
      <c r="A106" s="6">
        <v>101</v>
      </c>
      <c r="B106" s="6">
        <v>7400</v>
      </c>
      <c r="C106" s="17"/>
      <c r="D106" s="18"/>
      <c r="E106" s="6"/>
      <c r="F106" s="6"/>
      <c r="G106" s="6"/>
      <c r="H106" s="6"/>
      <c r="I106" s="76" t="s">
        <v>177</v>
      </c>
      <c r="J106" s="101" t="s">
        <v>362</v>
      </c>
      <c r="K106" s="77">
        <v>42491</v>
      </c>
      <c r="L106" s="77">
        <v>42582</v>
      </c>
      <c r="M106" s="101" t="s">
        <v>362</v>
      </c>
      <c r="N106" s="10">
        <f t="shared" si="5"/>
        <v>92</v>
      </c>
      <c r="O106" s="81">
        <v>60</v>
      </c>
      <c r="P106" s="20">
        <v>1</v>
      </c>
      <c r="Q106" s="12"/>
      <c r="R106" s="13" t="str">
        <f t="shared" si="4"/>
        <v>OA de Prensa y Comunicaciones</v>
      </c>
      <c r="S106" s="120"/>
    </row>
    <row r="107" spans="1:19" ht="33" x14ac:dyDescent="0.25">
      <c r="A107" s="6">
        <v>102</v>
      </c>
      <c r="B107" s="6">
        <v>7500</v>
      </c>
      <c r="C107" s="17"/>
      <c r="D107" s="18"/>
      <c r="E107" s="6"/>
      <c r="F107" s="6"/>
      <c r="G107" s="6"/>
      <c r="H107" s="6"/>
      <c r="I107" s="82" t="s">
        <v>178</v>
      </c>
      <c r="J107" s="101" t="s">
        <v>362</v>
      </c>
      <c r="K107" s="85">
        <v>42370</v>
      </c>
      <c r="L107" s="85">
        <v>42735</v>
      </c>
      <c r="M107" s="101" t="s">
        <v>362</v>
      </c>
      <c r="N107" s="10">
        <f t="shared" si="5"/>
        <v>366</v>
      </c>
      <c r="O107" s="86">
        <v>246</v>
      </c>
      <c r="P107" s="20">
        <v>4</v>
      </c>
      <c r="Q107" s="12"/>
      <c r="R107" s="13" t="str">
        <f t="shared" si="4"/>
        <v>Secretaría General</v>
      </c>
      <c r="S107" s="120"/>
    </row>
    <row r="108" spans="1:19" ht="33" x14ac:dyDescent="0.25">
      <c r="A108" s="6">
        <v>103</v>
      </c>
      <c r="B108" s="6">
        <v>7500</v>
      </c>
      <c r="C108" s="17"/>
      <c r="D108" s="18"/>
      <c r="E108" s="6"/>
      <c r="F108" s="6"/>
      <c r="G108" s="6"/>
      <c r="H108" s="6"/>
      <c r="I108" s="83" t="s">
        <v>179</v>
      </c>
      <c r="J108" s="101" t="s">
        <v>362</v>
      </c>
      <c r="K108" s="85">
        <v>42370</v>
      </c>
      <c r="L108" s="85">
        <v>42735</v>
      </c>
      <c r="M108" s="101" t="s">
        <v>362</v>
      </c>
      <c r="N108" s="10">
        <f t="shared" si="5"/>
        <v>366</v>
      </c>
      <c r="O108" s="86">
        <v>246</v>
      </c>
      <c r="P108" s="20">
        <v>1</v>
      </c>
      <c r="Q108" s="12"/>
      <c r="R108" s="13" t="str">
        <f t="shared" si="4"/>
        <v>Secretaría General</v>
      </c>
      <c r="S108" s="120"/>
    </row>
    <row r="109" spans="1:19" ht="33" x14ac:dyDescent="0.25">
      <c r="A109" s="6">
        <v>104</v>
      </c>
      <c r="B109" s="6">
        <v>7500</v>
      </c>
      <c r="C109" s="17"/>
      <c r="D109" s="18"/>
      <c r="E109" s="6"/>
      <c r="F109" s="6"/>
      <c r="G109" s="6"/>
      <c r="H109" s="6"/>
      <c r="I109" s="83" t="s">
        <v>180</v>
      </c>
      <c r="J109" s="101" t="s">
        <v>362</v>
      </c>
      <c r="K109" s="85">
        <v>42370</v>
      </c>
      <c r="L109" s="85">
        <v>42735</v>
      </c>
      <c r="M109" s="101" t="s">
        <v>362</v>
      </c>
      <c r="N109" s="10">
        <f t="shared" si="5"/>
        <v>366</v>
      </c>
      <c r="O109" s="86">
        <v>246</v>
      </c>
      <c r="P109" s="20">
        <v>1</v>
      </c>
      <c r="Q109" s="12"/>
      <c r="R109" s="13" t="str">
        <f t="shared" si="4"/>
        <v>Secretaría General</v>
      </c>
      <c r="S109" s="120"/>
    </row>
    <row r="110" spans="1:19" ht="16.5" x14ac:dyDescent="0.25">
      <c r="A110" s="6">
        <v>105</v>
      </c>
      <c r="B110" s="6">
        <v>7500</v>
      </c>
      <c r="C110" s="17"/>
      <c r="D110" s="18"/>
      <c r="E110" s="6"/>
      <c r="F110" s="6"/>
      <c r="G110" s="6"/>
      <c r="H110" s="6"/>
      <c r="I110" s="83" t="s">
        <v>181</v>
      </c>
      <c r="J110" s="101" t="s">
        <v>362</v>
      </c>
      <c r="K110" s="85">
        <v>42370</v>
      </c>
      <c r="L110" s="85">
        <v>42735</v>
      </c>
      <c r="M110" s="101" t="s">
        <v>362</v>
      </c>
      <c r="N110" s="10">
        <f t="shared" si="5"/>
        <v>366</v>
      </c>
      <c r="O110" s="86">
        <v>246</v>
      </c>
      <c r="P110" s="20">
        <v>1</v>
      </c>
      <c r="Q110" s="12"/>
      <c r="R110" s="13" t="str">
        <f t="shared" si="4"/>
        <v>Secretaría General</v>
      </c>
      <c r="S110" s="120"/>
    </row>
    <row r="111" spans="1:19" ht="99" x14ac:dyDescent="0.25">
      <c r="A111" s="6">
        <v>106</v>
      </c>
      <c r="B111" s="6">
        <v>7500</v>
      </c>
      <c r="C111" s="17"/>
      <c r="D111" s="18"/>
      <c r="E111" s="6"/>
      <c r="F111" s="6"/>
      <c r="G111" s="6"/>
      <c r="H111" s="6"/>
      <c r="I111" s="83" t="s">
        <v>182</v>
      </c>
      <c r="J111" s="101" t="s">
        <v>362</v>
      </c>
      <c r="K111" s="85">
        <v>42370</v>
      </c>
      <c r="L111" s="85">
        <v>42735</v>
      </c>
      <c r="M111" s="101" t="s">
        <v>362</v>
      </c>
      <c r="N111" s="10">
        <f t="shared" si="5"/>
        <v>366</v>
      </c>
      <c r="O111" s="86">
        <v>246</v>
      </c>
      <c r="P111" s="20">
        <v>1</v>
      </c>
      <c r="Q111" s="12"/>
      <c r="R111" s="13" t="str">
        <f t="shared" si="4"/>
        <v>Secretaría General</v>
      </c>
      <c r="S111" s="120"/>
    </row>
    <row r="112" spans="1:19" ht="165" x14ac:dyDescent="0.25">
      <c r="A112" s="6">
        <v>107</v>
      </c>
      <c r="B112" s="6">
        <v>7500</v>
      </c>
      <c r="C112" s="17"/>
      <c r="D112" s="18"/>
      <c r="E112" s="6"/>
      <c r="F112" s="6"/>
      <c r="G112" s="6"/>
      <c r="H112" s="6"/>
      <c r="I112" s="83" t="s">
        <v>183</v>
      </c>
      <c r="J112" s="101" t="s">
        <v>362</v>
      </c>
      <c r="K112" s="85">
        <v>42370</v>
      </c>
      <c r="L112" s="85">
        <v>42735</v>
      </c>
      <c r="M112" s="101" t="s">
        <v>362</v>
      </c>
      <c r="N112" s="10">
        <f t="shared" si="5"/>
        <v>366</v>
      </c>
      <c r="O112" s="86">
        <v>246</v>
      </c>
      <c r="P112" s="20">
        <v>1</v>
      </c>
      <c r="Q112" s="12"/>
      <c r="R112" s="13" t="str">
        <f t="shared" si="4"/>
        <v>Secretaría General</v>
      </c>
      <c r="S112" s="120"/>
    </row>
    <row r="113" spans="1:19" ht="16.5" x14ac:dyDescent="0.25">
      <c r="A113" s="6">
        <v>108</v>
      </c>
      <c r="B113" s="6">
        <v>7500</v>
      </c>
      <c r="C113" s="17"/>
      <c r="D113" s="18"/>
      <c r="E113" s="6"/>
      <c r="F113" s="6"/>
      <c r="G113" s="6"/>
      <c r="H113" s="6"/>
      <c r="I113" s="83" t="s">
        <v>184</v>
      </c>
      <c r="J113" s="101" t="s">
        <v>362</v>
      </c>
      <c r="K113" s="85">
        <v>42370</v>
      </c>
      <c r="L113" s="85">
        <v>42490</v>
      </c>
      <c r="M113" s="101" t="s">
        <v>362</v>
      </c>
      <c r="N113" s="10">
        <f t="shared" si="5"/>
        <v>121</v>
      </c>
      <c r="O113" s="86">
        <v>81</v>
      </c>
      <c r="P113" s="20">
        <v>1</v>
      </c>
      <c r="Q113" s="12"/>
      <c r="R113" s="13" t="str">
        <f t="shared" si="4"/>
        <v>Secretaría General</v>
      </c>
      <c r="S113" s="120"/>
    </row>
    <row r="114" spans="1:19" ht="16.5" x14ac:dyDescent="0.25">
      <c r="A114" s="6">
        <v>109</v>
      </c>
      <c r="B114" s="6">
        <v>7500</v>
      </c>
      <c r="C114" s="17"/>
      <c r="D114" s="18"/>
      <c r="E114" s="6"/>
      <c r="F114" s="6"/>
      <c r="G114" s="6"/>
      <c r="H114" s="6"/>
      <c r="I114" s="83" t="s">
        <v>185</v>
      </c>
      <c r="J114" s="101" t="s">
        <v>362</v>
      </c>
      <c r="K114" s="85">
        <v>42370</v>
      </c>
      <c r="L114" s="85">
        <v>42735</v>
      </c>
      <c r="M114" s="101" t="s">
        <v>362</v>
      </c>
      <c r="N114" s="10">
        <f t="shared" si="5"/>
        <v>366</v>
      </c>
      <c r="O114" s="86">
        <v>246</v>
      </c>
      <c r="P114" s="20">
        <v>1</v>
      </c>
      <c r="Q114" s="12"/>
      <c r="R114" s="13" t="str">
        <f t="shared" si="4"/>
        <v>Secretaría General</v>
      </c>
      <c r="S114" s="120"/>
    </row>
    <row r="115" spans="1:19" ht="115.5" x14ac:dyDescent="0.25">
      <c r="A115" s="6">
        <v>110</v>
      </c>
      <c r="B115" s="6">
        <v>7500</v>
      </c>
      <c r="C115" s="17"/>
      <c r="D115" s="18"/>
      <c r="E115" s="6"/>
      <c r="F115" s="6"/>
      <c r="G115" s="6"/>
      <c r="H115" s="6"/>
      <c r="I115" s="83" t="s">
        <v>186</v>
      </c>
      <c r="J115" s="101" t="s">
        <v>362</v>
      </c>
      <c r="K115" s="85">
        <v>42370</v>
      </c>
      <c r="L115" s="85">
        <v>42551</v>
      </c>
      <c r="M115" s="101" t="s">
        <v>362</v>
      </c>
      <c r="N115" s="10">
        <f t="shared" si="5"/>
        <v>182</v>
      </c>
      <c r="O115" s="86">
        <v>122</v>
      </c>
      <c r="P115" s="20">
        <v>1</v>
      </c>
      <c r="Q115" s="12"/>
      <c r="R115" s="13" t="str">
        <f t="shared" si="4"/>
        <v>Secretaría General</v>
      </c>
      <c r="S115" s="120"/>
    </row>
    <row r="116" spans="1:19" ht="115.5" x14ac:dyDescent="0.25">
      <c r="A116" s="6">
        <v>111</v>
      </c>
      <c r="B116" s="6">
        <v>7500</v>
      </c>
      <c r="C116" s="17"/>
      <c r="D116" s="18"/>
      <c r="E116" s="6"/>
      <c r="F116" s="6"/>
      <c r="G116" s="6"/>
      <c r="H116" s="6"/>
      <c r="I116" s="83" t="s">
        <v>187</v>
      </c>
      <c r="J116" s="101" t="s">
        <v>362</v>
      </c>
      <c r="K116" s="85">
        <v>42370</v>
      </c>
      <c r="L116" s="85">
        <v>42735</v>
      </c>
      <c r="M116" s="101" t="s">
        <v>362</v>
      </c>
      <c r="N116" s="10">
        <f t="shared" si="5"/>
        <v>366</v>
      </c>
      <c r="O116" s="86">
        <v>246</v>
      </c>
      <c r="P116" s="20">
        <v>1</v>
      </c>
      <c r="Q116" s="12"/>
      <c r="R116" s="13" t="str">
        <f t="shared" si="4"/>
        <v>Secretaría General</v>
      </c>
      <c r="S116" s="120"/>
    </row>
    <row r="117" spans="1:19" ht="16.5" x14ac:dyDescent="0.25">
      <c r="A117" s="6">
        <v>112</v>
      </c>
      <c r="B117" s="6">
        <v>7500</v>
      </c>
      <c r="C117" s="17"/>
      <c r="D117" s="18"/>
      <c r="E117" s="6"/>
      <c r="F117" s="6"/>
      <c r="G117" s="6"/>
      <c r="H117" s="6"/>
      <c r="I117" s="83" t="s">
        <v>188</v>
      </c>
      <c r="J117" s="101" t="s">
        <v>362</v>
      </c>
      <c r="K117" s="85">
        <v>42381</v>
      </c>
      <c r="L117" s="85">
        <v>42490</v>
      </c>
      <c r="M117" s="101" t="s">
        <v>362</v>
      </c>
      <c r="N117" s="10">
        <f t="shared" si="5"/>
        <v>110</v>
      </c>
      <c r="O117" s="86">
        <v>76</v>
      </c>
      <c r="P117" s="20">
        <v>1</v>
      </c>
      <c r="Q117" s="12"/>
      <c r="R117" s="13" t="str">
        <f t="shared" si="4"/>
        <v>Secretaría General</v>
      </c>
      <c r="S117" s="120"/>
    </row>
    <row r="118" spans="1:19" ht="33" x14ac:dyDescent="0.25">
      <c r="A118" s="6">
        <v>113</v>
      </c>
      <c r="B118" s="6">
        <v>7500</v>
      </c>
      <c r="C118" s="17"/>
      <c r="D118" s="18"/>
      <c r="E118" s="6"/>
      <c r="F118" s="6"/>
      <c r="G118" s="6"/>
      <c r="H118" s="6"/>
      <c r="I118" s="83" t="s">
        <v>189</v>
      </c>
      <c r="J118" s="101" t="s">
        <v>362</v>
      </c>
      <c r="K118" s="85">
        <v>42370</v>
      </c>
      <c r="L118" s="85">
        <v>42735</v>
      </c>
      <c r="M118" s="101" t="s">
        <v>362</v>
      </c>
      <c r="N118" s="10">
        <f t="shared" si="5"/>
        <v>366</v>
      </c>
      <c r="O118" s="86">
        <v>246</v>
      </c>
      <c r="P118" s="20">
        <v>1</v>
      </c>
      <c r="Q118" s="12"/>
      <c r="R118" s="13" t="str">
        <f t="shared" si="4"/>
        <v>Secretaría General</v>
      </c>
      <c r="S118" s="120"/>
    </row>
    <row r="119" spans="1:19" ht="33" x14ac:dyDescent="0.25">
      <c r="A119" s="6">
        <v>114</v>
      </c>
      <c r="B119" s="6">
        <v>7500</v>
      </c>
      <c r="C119" s="17"/>
      <c r="D119" s="18"/>
      <c r="E119" s="6"/>
      <c r="F119" s="6"/>
      <c r="G119" s="6"/>
      <c r="H119" s="6"/>
      <c r="I119" s="83" t="s">
        <v>190</v>
      </c>
      <c r="J119" s="101" t="s">
        <v>362</v>
      </c>
      <c r="K119" s="85">
        <v>42370</v>
      </c>
      <c r="L119" s="85">
        <v>42370</v>
      </c>
      <c r="M119" s="101" t="s">
        <v>362</v>
      </c>
      <c r="N119" s="10">
        <f t="shared" si="5"/>
        <v>1</v>
      </c>
      <c r="O119" s="86">
        <v>246</v>
      </c>
      <c r="P119" s="20">
        <v>1</v>
      </c>
      <c r="Q119" s="12"/>
      <c r="R119" s="13" t="str">
        <f t="shared" si="4"/>
        <v>Secretaría General</v>
      </c>
      <c r="S119" s="120"/>
    </row>
    <row r="120" spans="1:19" ht="66" x14ac:dyDescent="0.3">
      <c r="A120" s="6">
        <v>115</v>
      </c>
      <c r="B120" s="6">
        <v>7500</v>
      </c>
      <c r="C120" s="17"/>
      <c r="D120" s="18"/>
      <c r="E120" s="6"/>
      <c r="F120" s="6"/>
      <c r="G120" s="6"/>
      <c r="H120" s="6"/>
      <c r="I120" s="84" t="s">
        <v>191</v>
      </c>
      <c r="J120" s="101" t="s">
        <v>362</v>
      </c>
      <c r="K120" s="85">
        <v>42370</v>
      </c>
      <c r="L120" s="85">
        <v>42735</v>
      </c>
      <c r="M120" s="101" t="s">
        <v>362</v>
      </c>
      <c r="N120" s="10">
        <f t="shared" si="5"/>
        <v>366</v>
      </c>
      <c r="O120" s="86">
        <v>246</v>
      </c>
      <c r="P120" s="20">
        <v>1</v>
      </c>
      <c r="Q120" s="12"/>
      <c r="R120" s="13" t="str">
        <f t="shared" si="4"/>
        <v>Secretaría General</v>
      </c>
      <c r="S120" s="120"/>
    </row>
    <row r="121" spans="1:19" ht="25.5" x14ac:dyDescent="0.25">
      <c r="A121" s="6">
        <v>116</v>
      </c>
      <c r="B121" s="6">
        <v>7501</v>
      </c>
      <c r="C121" s="17"/>
      <c r="D121" s="18"/>
      <c r="E121" s="6"/>
      <c r="F121" s="6"/>
      <c r="G121" s="6"/>
      <c r="H121" s="6"/>
      <c r="I121" s="87" t="s">
        <v>192</v>
      </c>
      <c r="J121" s="101" t="s">
        <v>362</v>
      </c>
      <c r="K121" s="9">
        <v>42370</v>
      </c>
      <c r="L121" s="9">
        <v>42735</v>
      </c>
      <c r="M121" s="101" t="s">
        <v>362</v>
      </c>
      <c r="N121" s="10">
        <f t="shared" si="5"/>
        <v>366</v>
      </c>
      <c r="O121" s="59">
        <v>246</v>
      </c>
      <c r="P121" s="20">
        <v>1</v>
      </c>
      <c r="Q121" s="12"/>
      <c r="R121" s="13" t="str">
        <f t="shared" si="4"/>
        <v>CA de Recursos Físicos y Financieros</v>
      </c>
      <c r="S121" s="120"/>
    </row>
    <row r="122" spans="1:19" ht="25.5" x14ac:dyDescent="0.25">
      <c r="A122" s="6">
        <v>117</v>
      </c>
      <c r="B122" s="6">
        <v>7501</v>
      </c>
      <c r="C122" s="17"/>
      <c r="D122" s="18"/>
      <c r="E122" s="6"/>
      <c r="F122" s="6"/>
      <c r="G122" s="6"/>
      <c r="H122" s="6"/>
      <c r="I122" s="87" t="s">
        <v>193</v>
      </c>
      <c r="J122" s="101" t="s">
        <v>362</v>
      </c>
      <c r="K122" s="9">
        <v>42370</v>
      </c>
      <c r="L122" s="9">
        <v>42735</v>
      </c>
      <c r="M122" s="101" t="s">
        <v>362</v>
      </c>
      <c r="N122" s="10">
        <f t="shared" si="5"/>
        <v>366</v>
      </c>
      <c r="O122" s="59">
        <v>246</v>
      </c>
      <c r="P122" s="20">
        <v>1</v>
      </c>
      <c r="Q122" s="12"/>
      <c r="R122" s="13" t="str">
        <f t="shared" si="4"/>
        <v>CA de Recursos Físicos y Financieros</v>
      </c>
      <c r="S122" s="120"/>
    </row>
    <row r="123" spans="1:19" ht="25.5" x14ac:dyDescent="0.25">
      <c r="A123" s="6">
        <v>118</v>
      </c>
      <c r="B123" s="6">
        <v>7501</v>
      </c>
      <c r="C123" s="17"/>
      <c r="D123" s="18"/>
      <c r="E123" s="6"/>
      <c r="F123" s="6"/>
      <c r="G123" s="6"/>
      <c r="H123" s="6"/>
      <c r="I123" s="87" t="s">
        <v>194</v>
      </c>
      <c r="J123" s="101" t="s">
        <v>362</v>
      </c>
      <c r="K123" s="9">
        <v>42370</v>
      </c>
      <c r="L123" s="9">
        <v>42735</v>
      </c>
      <c r="M123" s="101" t="s">
        <v>362</v>
      </c>
      <c r="N123" s="10">
        <f t="shared" si="5"/>
        <v>366</v>
      </c>
      <c r="O123" s="59">
        <v>246</v>
      </c>
      <c r="P123" s="20">
        <v>1</v>
      </c>
      <c r="Q123" s="12"/>
      <c r="R123" s="13" t="str">
        <f t="shared" si="4"/>
        <v>CA de Recursos Físicos y Financieros</v>
      </c>
      <c r="S123" s="120"/>
    </row>
    <row r="124" spans="1:19" ht="38.25" x14ac:dyDescent="0.25">
      <c r="A124" s="6">
        <v>119</v>
      </c>
      <c r="B124" s="6">
        <v>7501</v>
      </c>
      <c r="C124" s="17"/>
      <c r="D124" s="18"/>
      <c r="E124" s="6"/>
      <c r="F124" s="6"/>
      <c r="G124" s="6"/>
      <c r="H124" s="6"/>
      <c r="I124" s="87" t="s">
        <v>195</v>
      </c>
      <c r="J124" s="101" t="s">
        <v>362</v>
      </c>
      <c r="K124" s="9">
        <v>42370</v>
      </c>
      <c r="L124" s="9">
        <v>42735</v>
      </c>
      <c r="M124" s="101" t="s">
        <v>362</v>
      </c>
      <c r="N124" s="10">
        <f t="shared" si="5"/>
        <v>366</v>
      </c>
      <c r="O124" s="59">
        <v>246</v>
      </c>
      <c r="P124" s="20">
        <v>1</v>
      </c>
      <c r="Q124" s="12"/>
      <c r="R124" s="13" t="str">
        <f t="shared" si="4"/>
        <v>CA de Recursos Físicos y Financieros</v>
      </c>
      <c r="S124" s="120"/>
    </row>
    <row r="125" spans="1:19" ht="25.5" x14ac:dyDescent="0.25">
      <c r="A125" s="6">
        <v>120</v>
      </c>
      <c r="B125" s="6">
        <v>7501</v>
      </c>
      <c r="C125" s="17"/>
      <c r="D125" s="18"/>
      <c r="E125" s="6"/>
      <c r="F125" s="6"/>
      <c r="G125" s="6"/>
      <c r="H125" s="6"/>
      <c r="I125" s="87" t="s">
        <v>196</v>
      </c>
      <c r="J125" s="101" t="s">
        <v>362</v>
      </c>
      <c r="K125" s="9">
        <v>42370</v>
      </c>
      <c r="L125" s="9">
        <v>42735</v>
      </c>
      <c r="M125" s="101" t="s">
        <v>362</v>
      </c>
      <c r="N125" s="10">
        <f t="shared" si="5"/>
        <v>366</v>
      </c>
      <c r="O125" s="59">
        <v>246</v>
      </c>
      <c r="P125" s="20">
        <v>1</v>
      </c>
      <c r="Q125" s="12"/>
      <c r="R125" s="13" t="str">
        <f t="shared" si="4"/>
        <v>CA de Recursos Físicos y Financieros</v>
      </c>
      <c r="S125" s="120"/>
    </row>
    <row r="126" spans="1:19" ht="25.5" x14ac:dyDescent="0.25">
      <c r="A126" s="6">
        <v>121</v>
      </c>
      <c r="B126" s="6">
        <v>7502</v>
      </c>
      <c r="C126" s="17"/>
      <c r="D126" s="18"/>
      <c r="E126" s="6"/>
      <c r="F126" s="6"/>
      <c r="G126" s="6"/>
      <c r="H126" s="6"/>
      <c r="I126" s="130" t="s">
        <v>372</v>
      </c>
      <c r="J126" s="101" t="s">
        <v>362</v>
      </c>
      <c r="K126" s="46">
        <v>42370</v>
      </c>
      <c r="L126" s="46">
        <v>42735</v>
      </c>
      <c r="M126" s="101" t="s">
        <v>362</v>
      </c>
      <c r="N126" s="10">
        <f t="shared" si="5"/>
        <v>366</v>
      </c>
      <c r="O126" s="59">
        <v>246</v>
      </c>
      <c r="P126" s="20">
        <v>1</v>
      </c>
      <c r="Q126" s="12"/>
      <c r="R126" s="13" t="str">
        <f t="shared" si="4"/>
        <v>CA de Talento Humano</v>
      </c>
      <c r="S126" s="120"/>
    </row>
    <row r="127" spans="1:19" ht="25.5" x14ac:dyDescent="0.25">
      <c r="A127" s="6">
        <v>122</v>
      </c>
      <c r="B127" s="6">
        <v>7502</v>
      </c>
      <c r="C127" s="17"/>
      <c r="D127" s="18"/>
      <c r="E127" s="6"/>
      <c r="F127" s="6"/>
      <c r="G127" s="6"/>
      <c r="H127" s="6"/>
      <c r="I127" s="130" t="s">
        <v>373</v>
      </c>
      <c r="J127" s="101" t="s">
        <v>362</v>
      </c>
      <c r="K127" s="46">
        <v>42370</v>
      </c>
      <c r="L127" s="46">
        <v>42734</v>
      </c>
      <c r="M127" s="101" t="s">
        <v>362</v>
      </c>
      <c r="N127" s="10">
        <f t="shared" si="5"/>
        <v>365</v>
      </c>
      <c r="O127" s="59">
        <v>246</v>
      </c>
      <c r="P127" s="20">
        <v>1</v>
      </c>
      <c r="Q127" s="12"/>
      <c r="R127" s="13" t="str">
        <f t="shared" si="4"/>
        <v>CA de Talento Humano</v>
      </c>
      <c r="S127" s="120"/>
    </row>
    <row r="128" spans="1:19" ht="25.5" x14ac:dyDescent="0.25">
      <c r="A128" s="6">
        <v>123</v>
      </c>
      <c r="B128" s="6">
        <v>7502</v>
      </c>
      <c r="C128" s="17"/>
      <c r="D128" s="18"/>
      <c r="E128" s="6"/>
      <c r="F128" s="6"/>
      <c r="G128" s="6"/>
      <c r="H128" s="6"/>
      <c r="I128" s="130" t="s">
        <v>374</v>
      </c>
      <c r="J128" s="101" t="s">
        <v>362</v>
      </c>
      <c r="K128" s="46">
        <v>42370</v>
      </c>
      <c r="L128" s="46">
        <v>42735</v>
      </c>
      <c r="M128" s="101" t="s">
        <v>362</v>
      </c>
      <c r="N128" s="10">
        <f t="shared" si="5"/>
        <v>366</v>
      </c>
      <c r="O128" s="59">
        <v>246</v>
      </c>
      <c r="P128" s="20">
        <v>1</v>
      </c>
      <c r="Q128" s="12"/>
      <c r="R128" s="13" t="str">
        <f t="shared" si="4"/>
        <v>CA de Talento Humano</v>
      </c>
      <c r="S128" s="120"/>
    </row>
    <row r="129" spans="1:19" ht="25.5" x14ac:dyDescent="0.25">
      <c r="A129" s="6">
        <v>124</v>
      </c>
      <c r="B129" s="6">
        <v>7502</v>
      </c>
      <c r="C129" s="17"/>
      <c r="D129" s="18"/>
      <c r="E129" s="6"/>
      <c r="F129" s="6"/>
      <c r="G129" s="6"/>
      <c r="H129" s="6"/>
      <c r="I129" s="130" t="s">
        <v>375</v>
      </c>
      <c r="J129" s="101" t="s">
        <v>362</v>
      </c>
      <c r="K129" s="46">
        <v>42370</v>
      </c>
      <c r="L129" s="46">
        <v>42735</v>
      </c>
      <c r="M129" s="101" t="s">
        <v>362</v>
      </c>
      <c r="N129" s="10">
        <f t="shared" si="5"/>
        <v>366</v>
      </c>
      <c r="O129" s="59">
        <v>246</v>
      </c>
      <c r="P129" s="20">
        <v>1</v>
      </c>
      <c r="Q129" s="12"/>
      <c r="R129" s="13" t="str">
        <f t="shared" si="4"/>
        <v>CA de Talento Humano</v>
      </c>
      <c r="S129" s="120"/>
    </row>
    <row r="130" spans="1:19" ht="45" x14ac:dyDescent="0.25">
      <c r="A130" s="6">
        <v>125</v>
      </c>
      <c r="B130" s="6">
        <v>7600</v>
      </c>
      <c r="C130" s="17" t="s">
        <v>9</v>
      </c>
      <c r="D130" s="18" t="s">
        <v>55</v>
      </c>
      <c r="E130" s="6"/>
      <c r="F130" s="6"/>
      <c r="G130" s="6"/>
      <c r="H130" s="6"/>
      <c r="I130" s="102" t="s">
        <v>330</v>
      </c>
      <c r="J130" s="101" t="s">
        <v>362</v>
      </c>
      <c r="K130" s="104">
        <v>42374</v>
      </c>
      <c r="L130" s="104">
        <v>42528</v>
      </c>
      <c r="M130" s="101" t="s">
        <v>362</v>
      </c>
      <c r="N130" s="10">
        <f t="shared" si="5"/>
        <v>155</v>
      </c>
      <c r="O130" s="105">
        <f>18+21+20+21+20+4</f>
        <v>104</v>
      </c>
      <c r="P130" s="20">
        <v>1</v>
      </c>
      <c r="Q130" s="12"/>
      <c r="R130" s="13" t="str">
        <f t="shared" si="4"/>
        <v>CA de Responsabilidad Fiscal y Jurisdicción Coactiva</v>
      </c>
      <c r="S130" s="120"/>
    </row>
    <row r="131" spans="1:19" ht="45" x14ac:dyDescent="0.25">
      <c r="A131" s="6">
        <v>126</v>
      </c>
      <c r="B131" s="6">
        <v>7600</v>
      </c>
      <c r="C131" s="17" t="s">
        <v>9</v>
      </c>
      <c r="D131" s="18" t="s">
        <v>55</v>
      </c>
      <c r="E131" s="6"/>
      <c r="F131" s="6"/>
      <c r="G131" s="6"/>
      <c r="H131" s="6"/>
      <c r="I131" s="103" t="s">
        <v>331</v>
      </c>
      <c r="J131" s="101" t="s">
        <v>362</v>
      </c>
      <c r="K131" s="104">
        <v>42374</v>
      </c>
      <c r="L131" s="104">
        <v>42735</v>
      </c>
      <c r="M131" s="101" t="s">
        <v>362</v>
      </c>
      <c r="N131" s="10">
        <f t="shared" si="5"/>
        <v>362</v>
      </c>
      <c r="O131" s="105">
        <v>245</v>
      </c>
      <c r="P131" s="20">
        <v>1</v>
      </c>
      <c r="Q131" s="12"/>
      <c r="R131" s="13" t="str">
        <f t="shared" si="4"/>
        <v>CA de Responsabilidad Fiscal y Jurisdicción Coactiva</v>
      </c>
      <c r="S131" s="120"/>
    </row>
    <row r="132" spans="1:19" ht="33.75" x14ac:dyDescent="0.25">
      <c r="A132" s="6">
        <v>127</v>
      </c>
      <c r="B132" s="6">
        <v>7600</v>
      </c>
      <c r="C132" s="17" t="s">
        <v>9</v>
      </c>
      <c r="D132" s="18" t="s">
        <v>55</v>
      </c>
      <c r="E132" s="6"/>
      <c r="F132" s="6"/>
      <c r="G132" s="6"/>
      <c r="H132" s="6"/>
      <c r="I132" s="103" t="s">
        <v>332</v>
      </c>
      <c r="J132" s="101" t="s">
        <v>362</v>
      </c>
      <c r="K132" s="104">
        <v>42374</v>
      </c>
      <c r="L132" s="104">
        <v>42735</v>
      </c>
      <c r="M132" s="101" t="s">
        <v>362</v>
      </c>
      <c r="N132" s="10">
        <f t="shared" si="5"/>
        <v>362</v>
      </c>
      <c r="O132" s="105">
        <v>245</v>
      </c>
      <c r="P132" s="20">
        <v>1</v>
      </c>
      <c r="Q132" s="12"/>
      <c r="R132" s="13" t="str">
        <f t="shared" si="4"/>
        <v>CA de Responsabilidad Fiscal y Jurisdicción Coactiva</v>
      </c>
      <c r="S132" s="120"/>
    </row>
    <row r="133" spans="1:19" ht="67.5" x14ac:dyDescent="0.25">
      <c r="A133" s="6">
        <v>128</v>
      </c>
      <c r="B133" s="6">
        <v>7600</v>
      </c>
      <c r="C133" s="17" t="s">
        <v>9</v>
      </c>
      <c r="D133" s="18" t="s">
        <v>55</v>
      </c>
      <c r="E133" s="6"/>
      <c r="F133" s="6"/>
      <c r="G133" s="6"/>
      <c r="H133" s="6"/>
      <c r="I133" s="103" t="s">
        <v>333</v>
      </c>
      <c r="J133" s="101" t="s">
        <v>362</v>
      </c>
      <c r="K133" s="104">
        <v>42374</v>
      </c>
      <c r="L133" s="104">
        <v>42735</v>
      </c>
      <c r="M133" s="101" t="s">
        <v>362</v>
      </c>
      <c r="N133" s="10">
        <f t="shared" si="5"/>
        <v>362</v>
      </c>
      <c r="O133" s="105">
        <v>245</v>
      </c>
      <c r="P133" s="20">
        <v>1</v>
      </c>
      <c r="Q133" s="12"/>
      <c r="R133" s="13" t="str">
        <f t="shared" si="4"/>
        <v>CA de Responsabilidad Fiscal y Jurisdicción Coactiva</v>
      </c>
      <c r="S133" s="120"/>
    </row>
    <row r="134" spans="1:19" ht="24" x14ac:dyDescent="0.25">
      <c r="A134" s="6">
        <v>129</v>
      </c>
      <c r="B134" s="6">
        <v>7700</v>
      </c>
      <c r="C134" s="17" t="s">
        <v>9</v>
      </c>
      <c r="D134" s="18" t="s">
        <v>55</v>
      </c>
      <c r="E134" s="6"/>
      <c r="F134" s="6"/>
      <c r="G134" s="6"/>
      <c r="H134" s="6"/>
      <c r="I134" s="106" t="s">
        <v>334</v>
      </c>
      <c r="J134" s="101" t="s">
        <v>362</v>
      </c>
      <c r="K134" s="104">
        <v>42682</v>
      </c>
      <c r="L134" s="104">
        <v>42699</v>
      </c>
      <c r="M134" s="101" t="s">
        <v>362</v>
      </c>
      <c r="N134" s="10">
        <f t="shared" si="5"/>
        <v>18</v>
      </c>
      <c r="O134" s="108">
        <f>9</f>
        <v>9</v>
      </c>
      <c r="P134" s="20">
        <v>1</v>
      </c>
      <c r="Q134" s="12"/>
      <c r="R134" s="13" t="str">
        <f t="shared" si="4"/>
        <v>Subcontraloría</v>
      </c>
      <c r="S134" s="120"/>
    </row>
    <row r="135" spans="1:19" ht="36" x14ac:dyDescent="0.25">
      <c r="A135" s="6">
        <v>130</v>
      </c>
      <c r="B135" s="6">
        <v>7700</v>
      </c>
      <c r="C135" s="17" t="s">
        <v>9</v>
      </c>
      <c r="D135" s="18" t="s">
        <v>9</v>
      </c>
      <c r="E135" s="6"/>
      <c r="F135" s="6"/>
      <c r="G135" s="6"/>
      <c r="H135" s="6"/>
      <c r="I135" s="106" t="s">
        <v>335</v>
      </c>
      <c r="J135" s="101" t="s">
        <v>362</v>
      </c>
      <c r="K135" s="104">
        <v>42370</v>
      </c>
      <c r="L135" s="104">
        <v>42735</v>
      </c>
      <c r="M135" s="101" t="s">
        <v>362</v>
      </c>
      <c r="N135" s="10">
        <f t="shared" si="5"/>
        <v>366</v>
      </c>
      <c r="O135" s="108">
        <f>9</f>
        <v>9</v>
      </c>
      <c r="P135" s="20">
        <v>149</v>
      </c>
      <c r="Q135" s="12"/>
      <c r="R135" s="13" t="str">
        <f t="shared" si="4"/>
        <v>Subcontraloría</v>
      </c>
      <c r="S135" s="120"/>
    </row>
    <row r="136" spans="1:19" ht="204" x14ac:dyDescent="0.25">
      <c r="A136" s="6">
        <v>131</v>
      </c>
      <c r="B136" s="6">
        <v>7700</v>
      </c>
      <c r="C136" s="17" t="s">
        <v>9</v>
      </c>
      <c r="D136" s="18" t="s">
        <v>55</v>
      </c>
      <c r="E136" s="6"/>
      <c r="F136" s="6"/>
      <c r="G136" s="6"/>
      <c r="H136" s="6"/>
      <c r="I136" s="106" t="s">
        <v>336</v>
      </c>
      <c r="J136" s="101" t="s">
        <v>362</v>
      </c>
      <c r="K136" s="104">
        <v>42370</v>
      </c>
      <c r="L136" s="104">
        <v>42735</v>
      </c>
      <c r="M136" s="101" t="s">
        <v>362</v>
      </c>
      <c r="N136" s="10">
        <f t="shared" si="5"/>
        <v>366</v>
      </c>
      <c r="O136" s="108">
        <f>9</f>
        <v>9</v>
      </c>
      <c r="P136" s="20">
        <v>1</v>
      </c>
      <c r="Q136" s="12"/>
      <c r="R136" s="13" t="str">
        <f t="shared" si="4"/>
        <v>Subcontraloría</v>
      </c>
      <c r="S136" s="120"/>
    </row>
    <row r="137" spans="1:19" ht="24" x14ac:dyDescent="0.25">
      <c r="A137" s="6">
        <v>132</v>
      </c>
      <c r="B137" s="6">
        <v>7700</v>
      </c>
      <c r="C137" s="17" t="s">
        <v>9</v>
      </c>
      <c r="D137" s="18" t="s">
        <v>55</v>
      </c>
      <c r="E137" s="6"/>
      <c r="F137" s="6"/>
      <c r="G137" s="6"/>
      <c r="H137" s="6"/>
      <c r="I137" s="107" t="s">
        <v>337</v>
      </c>
      <c r="J137" s="101" t="s">
        <v>362</v>
      </c>
      <c r="K137" s="104">
        <v>42370</v>
      </c>
      <c r="L137" s="104">
        <v>42735</v>
      </c>
      <c r="M137" s="101" t="s">
        <v>362</v>
      </c>
      <c r="N137" s="10">
        <f t="shared" si="5"/>
        <v>366</v>
      </c>
      <c r="O137" s="108">
        <f>9</f>
        <v>9</v>
      </c>
      <c r="P137" s="20">
        <v>1</v>
      </c>
      <c r="Q137" s="12"/>
      <c r="R137" s="13" t="str">
        <f t="shared" si="4"/>
        <v>Subcontraloría</v>
      </c>
      <c r="S137" s="120"/>
    </row>
    <row r="138" spans="1:19" x14ac:dyDescent="0.25">
      <c r="A138" s="6">
        <v>133</v>
      </c>
      <c r="B138" s="6">
        <v>7700</v>
      </c>
      <c r="C138" s="17" t="s">
        <v>9</v>
      </c>
      <c r="D138" s="18" t="s">
        <v>55</v>
      </c>
      <c r="E138" s="6"/>
      <c r="F138" s="6"/>
      <c r="G138" s="6"/>
      <c r="H138" s="6"/>
      <c r="I138" s="107" t="s">
        <v>338</v>
      </c>
      <c r="J138" s="101" t="s">
        <v>362</v>
      </c>
      <c r="K138" s="104">
        <v>42370</v>
      </c>
      <c r="L138" s="104">
        <v>42735</v>
      </c>
      <c r="M138" s="101" t="s">
        <v>362</v>
      </c>
      <c r="N138" s="10">
        <f t="shared" si="5"/>
        <v>366</v>
      </c>
      <c r="O138" s="108">
        <f>9</f>
        <v>9</v>
      </c>
      <c r="P138" s="20">
        <v>1</v>
      </c>
      <c r="Q138" s="12"/>
      <c r="R138" s="13" t="str">
        <f t="shared" si="4"/>
        <v>Subcontraloría</v>
      </c>
      <c r="S138" s="120"/>
    </row>
    <row r="139" spans="1:19" ht="72" x14ac:dyDescent="0.25">
      <c r="A139" s="6">
        <v>134</v>
      </c>
      <c r="B139" s="6">
        <v>7700</v>
      </c>
      <c r="C139" s="17" t="s">
        <v>9</v>
      </c>
      <c r="D139" s="18" t="s">
        <v>9</v>
      </c>
      <c r="E139" s="6"/>
      <c r="F139" s="6"/>
      <c r="G139" s="6"/>
      <c r="H139" s="6"/>
      <c r="I139" s="107" t="s">
        <v>339</v>
      </c>
      <c r="J139" s="101" t="s">
        <v>362</v>
      </c>
      <c r="K139" s="104">
        <v>42522</v>
      </c>
      <c r="L139" s="104">
        <v>42582</v>
      </c>
      <c r="M139" s="101" t="s">
        <v>362</v>
      </c>
      <c r="N139" s="10">
        <f t="shared" si="5"/>
        <v>61</v>
      </c>
      <c r="O139" s="108">
        <f>9</f>
        <v>9</v>
      </c>
      <c r="P139" s="20">
        <v>1</v>
      </c>
      <c r="Q139" s="12"/>
      <c r="R139" s="13" t="str">
        <f t="shared" si="4"/>
        <v>Subcontraloría</v>
      </c>
      <c r="S139" s="120"/>
    </row>
    <row r="140" spans="1:19" ht="72" x14ac:dyDescent="0.25">
      <c r="A140" s="6">
        <v>135</v>
      </c>
      <c r="B140" s="6">
        <v>7700</v>
      </c>
      <c r="C140" s="17" t="s">
        <v>9</v>
      </c>
      <c r="D140" s="18" t="s">
        <v>9</v>
      </c>
      <c r="E140" s="6"/>
      <c r="F140" s="6"/>
      <c r="G140" s="6"/>
      <c r="H140" s="6"/>
      <c r="I140" s="107" t="s">
        <v>340</v>
      </c>
      <c r="J140" s="101" t="s">
        <v>362</v>
      </c>
      <c r="K140" s="104">
        <v>42415</v>
      </c>
      <c r="L140" s="104">
        <v>42582</v>
      </c>
      <c r="M140" s="101" t="s">
        <v>362</v>
      </c>
      <c r="N140" s="10">
        <f t="shared" si="5"/>
        <v>168</v>
      </c>
      <c r="O140" s="108">
        <f>9</f>
        <v>9</v>
      </c>
      <c r="P140" s="20">
        <v>1</v>
      </c>
      <c r="Q140" s="12"/>
      <c r="R140" s="13" t="str">
        <f t="shared" si="4"/>
        <v>Subcontraloría</v>
      </c>
      <c r="S140" s="120"/>
    </row>
    <row r="141" spans="1:19" ht="36" x14ac:dyDescent="0.25">
      <c r="A141" s="6">
        <v>136</v>
      </c>
      <c r="B141" s="6">
        <v>7700</v>
      </c>
      <c r="C141" s="17" t="s">
        <v>9</v>
      </c>
      <c r="D141" s="18" t="s">
        <v>9</v>
      </c>
      <c r="E141" s="6"/>
      <c r="F141" s="6"/>
      <c r="G141" s="6"/>
      <c r="H141" s="6"/>
      <c r="I141" s="107" t="s">
        <v>341</v>
      </c>
      <c r="J141" s="101" t="s">
        <v>362</v>
      </c>
      <c r="K141" s="104">
        <v>42370</v>
      </c>
      <c r="L141" s="104">
        <v>42735</v>
      </c>
      <c r="M141" s="101" t="s">
        <v>362</v>
      </c>
      <c r="N141" s="10">
        <f t="shared" si="5"/>
        <v>366</v>
      </c>
      <c r="O141" s="108">
        <f>9</f>
        <v>9</v>
      </c>
      <c r="P141" s="20">
        <v>1</v>
      </c>
      <c r="Q141" s="12"/>
      <c r="R141" s="13" t="str">
        <f t="shared" si="4"/>
        <v>Subcontraloría</v>
      </c>
      <c r="S141" s="120"/>
    </row>
    <row r="142" spans="1:19" ht="51" x14ac:dyDescent="0.25">
      <c r="A142" s="6">
        <v>137</v>
      </c>
      <c r="B142" s="6">
        <v>7714</v>
      </c>
      <c r="C142" s="17" t="s">
        <v>9</v>
      </c>
      <c r="D142" s="18" t="s">
        <v>55</v>
      </c>
      <c r="E142" s="6"/>
      <c r="F142" s="6"/>
      <c r="G142" s="6"/>
      <c r="H142" s="6"/>
      <c r="I142" s="109" t="s">
        <v>342</v>
      </c>
      <c r="J142" s="101" t="s">
        <v>362</v>
      </c>
      <c r="K142" s="46">
        <v>42404</v>
      </c>
      <c r="L142" s="46">
        <v>42429</v>
      </c>
      <c r="M142" s="101" t="s">
        <v>362</v>
      </c>
      <c r="N142" s="10">
        <f t="shared" si="5"/>
        <v>26</v>
      </c>
      <c r="O142" s="59">
        <v>19</v>
      </c>
      <c r="P142" s="20">
        <v>1</v>
      </c>
      <c r="Q142" s="12"/>
      <c r="R142" s="13" t="str">
        <f t="shared" si="4"/>
        <v>CA de Participación Ciudadana</v>
      </c>
      <c r="S142" s="120"/>
    </row>
    <row r="143" spans="1:19" ht="38.25" x14ac:dyDescent="0.25">
      <c r="A143" s="6">
        <v>138</v>
      </c>
      <c r="B143" s="6">
        <v>7714</v>
      </c>
      <c r="C143" s="17" t="s">
        <v>9</v>
      </c>
      <c r="D143" s="18" t="s">
        <v>9</v>
      </c>
      <c r="E143" s="6"/>
      <c r="F143" s="6"/>
      <c r="G143" s="6"/>
      <c r="H143" s="6"/>
      <c r="I143" s="109" t="s">
        <v>343</v>
      </c>
      <c r="J143" s="101" t="s">
        <v>362</v>
      </c>
      <c r="K143" s="46">
        <v>42433</v>
      </c>
      <c r="L143" s="46">
        <v>42482</v>
      </c>
      <c r="M143" s="101" t="s">
        <v>362</v>
      </c>
      <c r="N143" s="10">
        <f t="shared" si="5"/>
        <v>50</v>
      </c>
      <c r="O143" s="59">
        <v>33</v>
      </c>
      <c r="P143" s="20">
        <v>1</v>
      </c>
      <c r="Q143" s="12"/>
      <c r="R143" s="13" t="str">
        <f t="shared" si="4"/>
        <v>CA de Participación Ciudadana</v>
      </c>
      <c r="S143" s="120"/>
    </row>
    <row r="144" spans="1:19" ht="25.5" x14ac:dyDescent="0.25">
      <c r="A144" s="6">
        <v>139</v>
      </c>
      <c r="B144" s="6">
        <v>7714</v>
      </c>
      <c r="C144" s="17" t="s">
        <v>9</v>
      </c>
      <c r="D144" s="18" t="s">
        <v>9</v>
      </c>
      <c r="E144" s="6"/>
      <c r="F144" s="6"/>
      <c r="G144" s="6"/>
      <c r="H144" s="6"/>
      <c r="I144" s="109" t="s">
        <v>344</v>
      </c>
      <c r="J144" s="101" t="s">
        <v>362</v>
      </c>
      <c r="K144" s="46">
        <v>42474</v>
      </c>
      <c r="L144" s="46">
        <v>42503</v>
      </c>
      <c r="M144" s="101" t="s">
        <v>362</v>
      </c>
      <c r="N144" s="10">
        <f t="shared" si="5"/>
        <v>30</v>
      </c>
      <c r="O144" s="59">
        <v>18</v>
      </c>
      <c r="P144" s="20">
        <v>1</v>
      </c>
      <c r="Q144" s="12"/>
      <c r="R144" s="13" t="str">
        <f t="shared" si="4"/>
        <v>CA de Participación Ciudadana</v>
      </c>
      <c r="S144" s="120"/>
    </row>
    <row r="145" spans="1:19" ht="38.25" x14ac:dyDescent="0.25">
      <c r="A145" s="6">
        <v>140</v>
      </c>
      <c r="B145" s="6">
        <v>7714</v>
      </c>
      <c r="C145" s="17" t="s">
        <v>9</v>
      </c>
      <c r="D145" s="18" t="s">
        <v>9</v>
      </c>
      <c r="E145" s="6"/>
      <c r="F145" s="6"/>
      <c r="G145" s="6"/>
      <c r="H145" s="6"/>
      <c r="I145" s="109" t="s">
        <v>345</v>
      </c>
      <c r="J145" s="101" t="s">
        <v>362</v>
      </c>
      <c r="K145" s="46">
        <v>42373</v>
      </c>
      <c r="L145" s="46">
        <v>42704</v>
      </c>
      <c r="M145" s="101" t="s">
        <v>362</v>
      </c>
      <c r="N145" s="10">
        <f t="shared" si="5"/>
        <v>332</v>
      </c>
      <c r="O145" s="59">
        <v>221</v>
      </c>
      <c r="P145" s="20">
        <v>1</v>
      </c>
      <c r="Q145" s="12"/>
      <c r="R145" s="13" t="str">
        <f t="shared" si="4"/>
        <v>CA de Participación Ciudadana</v>
      </c>
      <c r="S145" s="120"/>
    </row>
    <row r="146" spans="1:19" ht="25.5" x14ac:dyDescent="0.25">
      <c r="A146" s="6">
        <v>141</v>
      </c>
      <c r="B146" s="6">
        <v>7714</v>
      </c>
      <c r="C146" s="17" t="s">
        <v>9</v>
      </c>
      <c r="D146" s="18" t="s">
        <v>9</v>
      </c>
      <c r="E146" s="6"/>
      <c r="F146" s="6"/>
      <c r="G146" s="6"/>
      <c r="H146" s="6"/>
      <c r="I146" s="109" t="s">
        <v>346</v>
      </c>
      <c r="J146" s="101" t="s">
        <v>362</v>
      </c>
      <c r="K146" s="46">
        <v>42492</v>
      </c>
      <c r="L146" s="46">
        <v>42580</v>
      </c>
      <c r="M146" s="101" t="s">
        <v>362</v>
      </c>
      <c r="N146" s="10">
        <f t="shared" si="5"/>
        <v>89</v>
      </c>
      <c r="O146" s="59">
        <v>60</v>
      </c>
      <c r="P146" s="20">
        <v>1</v>
      </c>
      <c r="Q146" s="12"/>
      <c r="R146" s="13" t="str">
        <f t="shared" si="4"/>
        <v>CA de Participación Ciudadana</v>
      </c>
      <c r="S146" s="120"/>
    </row>
    <row r="147" spans="1:19" ht="38.25" x14ac:dyDescent="0.25">
      <c r="A147" s="6">
        <v>142</v>
      </c>
      <c r="B147" s="6">
        <v>7714</v>
      </c>
      <c r="C147" s="17" t="s">
        <v>9</v>
      </c>
      <c r="D147" s="18" t="s">
        <v>9</v>
      </c>
      <c r="E147" s="6"/>
      <c r="F147" s="6"/>
      <c r="G147" s="6"/>
      <c r="H147" s="6"/>
      <c r="I147" s="109" t="s">
        <v>347</v>
      </c>
      <c r="J147" s="101" t="s">
        <v>362</v>
      </c>
      <c r="K147" s="46">
        <v>42373</v>
      </c>
      <c r="L147" s="46">
        <v>42735</v>
      </c>
      <c r="M147" s="101" t="s">
        <v>362</v>
      </c>
      <c r="N147" s="10">
        <f t="shared" si="5"/>
        <v>363</v>
      </c>
      <c r="O147" s="59">
        <v>242</v>
      </c>
      <c r="P147" s="20">
        <v>1</v>
      </c>
      <c r="Q147" s="12"/>
      <c r="R147" s="13" t="str">
        <f t="shared" si="4"/>
        <v>CA de Participación Ciudadana</v>
      </c>
      <c r="S147" s="120"/>
    </row>
    <row r="148" spans="1:19" ht="25.5" x14ac:dyDescent="0.25">
      <c r="A148" s="6">
        <v>143</v>
      </c>
      <c r="B148" s="6">
        <v>7714</v>
      </c>
      <c r="C148" s="17" t="s">
        <v>9</v>
      </c>
      <c r="D148" s="18" t="s">
        <v>9</v>
      </c>
      <c r="E148" s="6"/>
      <c r="F148" s="6"/>
      <c r="G148" s="6"/>
      <c r="H148" s="6"/>
      <c r="I148" s="109" t="s">
        <v>348</v>
      </c>
      <c r="J148" s="101" t="s">
        <v>362</v>
      </c>
      <c r="K148" s="46">
        <v>42664</v>
      </c>
      <c r="L148" s="46">
        <v>42685</v>
      </c>
      <c r="M148" s="101" t="s">
        <v>362</v>
      </c>
      <c r="N148" s="10">
        <f t="shared" si="5"/>
        <v>22</v>
      </c>
      <c r="O148" s="114">
        <v>15</v>
      </c>
      <c r="P148" s="20">
        <v>1</v>
      </c>
      <c r="Q148" s="12"/>
      <c r="R148" s="13" t="str">
        <f t="shared" si="4"/>
        <v>CA de Participación Ciudadana</v>
      </c>
      <c r="S148" s="120"/>
    </row>
    <row r="149" spans="1:19" ht="25.5" x14ac:dyDescent="0.25">
      <c r="A149" s="6">
        <v>144</v>
      </c>
      <c r="B149" s="6">
        <v>7714</v>
      </c>
      <c r="C149" s="17" t="s">
        <v>9</v>
      </c>
      <c r="D149" s="18" t="s">
        <v>9</v>
      </c>
      <c r="E149" s="6"/>
      <c r="F149" s="6"/>
      <c r="G149" s="6"/>
      <c r="H149" s="6"/>
      <c r="I149" s="110" t="s">
        <v>349</v>
      </c>
      <c r="J149" s="101" t="s">
        <v>362</v>
      </c>
      <c r="K149" s="112">
        <v>42559</v>
      </c>
      <c r="L149" s="112">
        <v>42657</v>
      </c>
      <c r="M149" s="101" t="s">
        <v>362</v>
      </c>
      <c r="N149" s="10">
        <f t="shared" si="5"/>
        <v>99</v>
      </c>
      <c r="O149" s="60">
        <v>70</v>
      </c>
      <c r="P149" s="20">
        <v>1</v>
      </c>
      <c r="Q149" s="12"/>
      <c r="R149" s="13" t="str">
        <f t="shared" si="4"/>
        <v>CA de Participación Ciudadana</v>
      </c>
      <c r="S149" s="120"/>
    </row>
    <row r="150" spans="1:19" ht="15" x14ac:dyDescent="0.25">
      <c r="A150" s="6">
        <v>145</v>
      </c>
      <c r="B150" s="6">
        <v>7714</v>
      </c>
      <c r="C150" s="17" t="s">
        <v>9</v>
      </c>
      <c r="D150" s="18" t="s">
        <v>9</v>
      </c>
      <c r="E150" s="6"/>
      <c r="F150" s="6"/>
      <c r="G150" s="6"/>
      <c r="H150" s="6"/>
      <c r="I150" s="110" t="s">
        <v>350</v>
      </c>
      <c r="J150" s="101" t="s">
        <v>362</v>
      </c>
      <c r="K150" s="112">
        <v>42377</v>
      </c>
      <c r="L150" s="112">
        <v>42720</v>
      </c>
      <c r="M150" s="101" t="s">
        <v>362</v>
      </c>
      <c r="N150" s="10">
        <f t="shared" si="5"/>
        <v>344</v>
      </c>
      <c r="O150" s="60">
        <v>228</v>
      </c>
      <c r="P150" s="20">
        <v>1</v>
      </c>
      <c r="Q150" s="12"/>
      <c r="R150" s="13" t="str">
        <f t="shared" si="4"/>
        <v>CA de Participación Ciudadana</v>
      </c>
      <c r="S150" s="120"/>
    </row>
    <row r="151" spans="1:19" ht="25.5" x14ac:dyDescent="0.25">
      <c r="A151" s="6">
        <v>146</v>
      </c>
      <c r="B151" s="6">
        <v>7714</v>
      </c>
      <c r="C151" s="17" t="s">
        <v>9</v>
      </c>
      <c r="D151" s="18" t="s">
        <v>9</v>
      </c>
      <c r="E151" s="6"/>
      <c r="F151" s="6"/>
      <c r="G151" s="6"/>
      <c r="H151" s="6"/>
      <c r="I151" s="110" t="s">
        <v>351</v>
      </c>
      <c r="J151" s="101" t="s">
        <v>362</v>
      </c>
      <c r="K151" s="112">
        <v>42446</v>
      </c>
      <c r="L151" s="112">
        <v>42714</v>
      </c>
      <c r="M151" s="101" t="s">
        <v>362</v>
      </c>
      <c r="N151" s="10">
        <f t="shared" si="5"/>
        <v>269</v>
      </c>
      <c r="O151" s="61">
        <v>179</v>
      </c>
      <c r="P151" s="20">
        <v>1</v>
      </c>
      <c r="Q151" s="12"/>
      <c r="R151" s="13" t="str">
        <f t="shared" si="4"/>
        <v>CA de Participación Ciudadana</v>
      </c>
      <c r="S151" s="120"/>
    </row>
    <row r="152" spans="1:19" ht="25.5" x14ac:dyDescent="0.25">
      <c r="A152" s="6">
        <v>147</v>
      </c>
      <c r="B152" s="6">
        <v>7714</v>
      </c>
      <c r="C152" s="17" t="s">
        <v>9</v>
      </c>
      <c r="D152" s="18" t="s">
        <v>9</v>
      </c>
      <c r="E152" s="6"/>
      <c r="F152" s="6"/>
      <c r="G152" s="6"/>
      <c r="H152" s="6"/>
      <c r="I152" s="110" t="s">
        <v>352</v>
      </c>
      <c r="J152" s="101" t="s">
        <v>362</v>
      </c>
      <c r="K152" s="113">
        <v>42464</v>
      </c>
      <c r="L152" s="113">
        <v>42671</v>
      </c>
      <c r="M152" s="101" t="s">
        <v>362</v>
      </c>
      <c r="N152" s="10">
        <f t="shared" si="5"/>
        <v>208</v>
      </c>
      <c r="O152" s="78">
        <v>159</v>
      </c>
      <c r="P152" s="20">
        <v>1</v>
      </c>
      <c r="Q152" s="12"/>
      <c r="R152" s="13" t="str">
        <f t="shared" si="4"/>
        <v>CA de Participación Ciudadana</v>
      </c>
      <c r="S152" s="120"/>
    </row>
    <row r="153" spans="1:19" ht="15" x14ac:dyDescent="0.25">
      <c r="A153" s="6">
        <v>148</v>
      </c>
      <c r="B153" s="6">
        <v>7714</v>
      </c>
      <c r="C153" s="17" t="s">
        <v>9</v>
      </c>
      <c r="D153" s="18" t="s">
        <v>9</v>
      </c>
      <c r="E153" s="6"/>
      <c r="F153" s="6"/>
      <c r="G153" s="6"/>
      <c r="H153" s="6"/>
      <c r="I153" s="110" t="s">
        <v>353</v>
      </c>
      <c r="J153" s="101" t="s">
        <v>362</v>
      </c>
      <c r="K153" s="112">
        <v>42401</v>
      </c>
      <c r="L153" s="112">
        <v>42704</v>
      </c>
      <c r="M153" s="101" t="s">
        <v>362</v>
      </c>
      <c r="N153" s="10">
        <f t="shared" si="5"/>
        <v>304</v>
      </c>
      <c r="O153" s="61">
        <v>202</v>
      </c>
      <c r="P153" s="20">
        <v>1</v>
      </c>
      <c r="Q153" s="12"/>
      <c r="R153" s="13" t="str">
        <f t="shared" si="4"/>
        <v>CA de Participación Ciudadana</v>
      </c>
      <c r="S153" s="120"/>
    </row>
    <row r="154" spans="1:19" ht="15" x14ac:dyDescent="0.25">
      <c r="A154" s="6">
        <v>149</v>
      </c>
      <c r="B154" s="6">
        <v>7714</v>
      </c>
      <c r="C154" s="17" t="s">
        <v>9</v>
      </c>
      <c r="D154" s="18" t="s">
        <v>9</v>
      </c>
      <c r="E154" s="6"/>
      <c r="F154" s="6"/>
      <c r="G154" s="6"/>
      <c r="H154" s="6"/>
      <c r="I154" s="110" t="s">
        <v>354</v>
      </c>
      <c r="J154" s="101" t="s">
        <v>362</v>
      </c>
      <c r="K154" s="112">
        <v>42614</v>
      </c>
      <c r="L154" s="112">
        <v>42704</v>
      </c>
      <c r="M154" s="101" t="s">
        <v>362</v>
      </c>
      <c r="N154" s="10">
        <f t="shared" si="5"/>
        <v>91</v>
      </c>
      <c r="O154" s="60">
        <v>61</v>
      </c>
      <c r="P154" s="20">
        <v>1</v>
      </c>
      <c r="Q154" s="12"/>
      <c r="R154" s="13" t="str">
        <f t="shared" si="4"/>
        <v>CA de Participación Ciudadana</v>
      </c>
      <c r="S154" s="120"/>
    </row>
    <row r="155" spans="1:19" ht="38.25" x14ac:dyDescent="0.25">
      <c r="A155" s="6">
        <v>150</v>
      </c>
      <c r="B155" s="6">
        <v>7714</v>
      </c>
      <c r="C155" s="17" t="s">
        <v>9</v>
      </c>
      <c r="D155" s="18" t="s">
        <v>9</v>
      </c>
      <c r="E155" s="6"/>
      <c r="F155" s="6"/>
      <c r="G155" s="6"/>
      <c r="H155" s="6"/>
      <c r="I155" s="110" t="s">
        <v>355</v>
      </c>
      <c r="J155" s="101" t="s">
        <v>362</v>
      </c>
      <c r="K155" s="112">
        <v>42373</v>
      </c>
      <c r="L155" s="112">
        <v>42704</v>
      </c>
      <c r="M155" s="101" t="s">
        <v>362</v>
      </c>
      <c r="N155" s="10">
        <f t="shared" si="5"/>
        <v>332</v>
      </c>
      <c r="O155" s="60">
        <v>221</v>
      </c>
      <c r="P155" s="20">
        <v>1</v>
      </c>
      <c r="Q155" s="12"/>
      <c r="R155" s="13" t="str">
        <f t="shared" si="4"/>
        <v>CA de Participación Ciudadana</v>
      </c>
      <c r="S155" s="120"/>
    </row>
    <row r="156" spans="1:19" ht="38.25" x14ac:dyDescent="0.25">
      <c r="A156" s="6">
        <v>151</v>
      </c>
      <c r="B156" s="6">
        <v>7714</v>
      </c>
      <c r="C156" s="17" t="s">
        <v>9</v>
      </c>
      <c r="D156" s="18" t="s">
        <v>9</v>
      </c>
      <c r="E156" s="6"/>
      <c r="F156" s="6"/>
      <c r="G156" s="6"/>
      <c r="H156" s="6"/>
      <c r="I156" s="111" t="s">
        <v>356</v>
      </c>
      <c r="J156" s="101" t="s">
        <v>362</v>
      </c>
      <c r="K156" s="112">
        <v>42373</v>
      </c>
      <c r="L156" s="112">
        <v>42735</v>
      </c>
      <c r="M156" s="101" t="s">
        <v>362</v>
      </c>
      <c r="N156" s="10">
        <f t="shared" si="5"/>
        <v>363</v>
      </c>
      <c r="O156" s="60">
        <v>242</v>
      </c>
      <c r="P156" s="20">
        <v>1</v>
      </c>
      <c r="Q156" s="12"/>
      <c r="R156" s="13" t="str">
        <f t="shared" si="4"/>
        <v>CA de Participación Ciudadana</v>
      </c>
      <c r="S156" s="120"/>
    </row>
    <row r="157" spans="1:19" ht="38.25" x14ac:dyDescent="0.25">
      <c r="A157" s="6">
        <v>152</v>
      </c>
      <c r="B157" s="6">
        <v>7714</v>
      </c>
      <c r="C157" s="17" t="s">
        <v>9</v>
      </c>
      <c r="D157" s="18" t="s">
        <v>9</v>
      </c>
      <c r="E157" s="6"/>
      <c r="F157" s="6"/>
      <c r="G157" s="6"/>
      <c r="H157" s="6"/>
      <c r="I157" s="111" t="s">
        <v>357</v>
      </c>
      <c r="J157" s="101" t="s">
        <v>362</v>
      </c>
      <c r="K157" s="112">
        <v>42373</v>
      </c>
      <c r="L157" s="112">
        <v>42735</v>
      </c>
      <c r="M157" s="101" t="s">
        <v>362</v>
      </c>
      <c r="N157" s="10">
        <f t="shared" si="5"/>
        <v>363</v>
      </c>
      <c r="O157" s="60">
        <v>242</v>
      </c>
      <c r="P157" s="20">
        <v>1</v>
      </c>
      <c r="Q157" s="12"/>
      <c r="R157" s="13" t="str">
        <f t="shared" si="4"/>
        <v>CA de Participación Ciudadana</v>
      </c>
      <c r="S157" s="120"/>
    </row>
    <row r="158" spans="1:19" ht="38.25" x14ac:dyDescent="0.25">
      <c r="A158" s="6">
        <v>153</v>
      </c>
      <c r="B158" s="6">
        <v>7714</v>
      </c>
      <c r="C158" s="17" t="s">
        <v>9</v>
      </c>
      <c r="D158" s="18" t="s">
        <v>9</v>
      </c>
      <c r="E158" s="6"/>
      <c r="F158" s="6"/>
      <c r="G158" s="6"/>
      <c r="H158" s="6"/>
      <c r="I158" s="88" t="s">
        <v>358</v>
      </c>
      <c r="J158" s="101" t="s">
        <v>362</v>
      </c>
      <c r="K158" s="112">
        <v>42464</v>
      </c>
      <c r="L158" s="112">
        <v>42704</v>
      </c>
      <c r="M158" s="101" t="s">
        <v>362</v>
      </c>
      <c r="N158" s="10">
        <f t="shared" si="5"/>
        <v>241</v>
      </c>
      <c r="O158" s="60">
        <v>159</v>
      </c>
      <c r="P158" s="20">
        <v>1</v>
      </c>
      <c r="Q158" s="12"/>
      <c r="R158" s="13" t="str">
        <f t="shared" si="4"/>
        <v>CA de Participación Ciudadana</v>
      </c>
      <c r="S158" s="120"/>
    </row>
    <row r="159" spans="1:19" ht="38.25" x14ac:dyDescent="0.25">
      <c r="A159" s="6">
        <v>154</v>
      </c>
      <c r="B159" s="6">
        <v>7714</v>
      </c>
      <c r="C159" s="17" t="s">
        <v>9</v>
      </c>
      <c r="D159" s="18" t="s">
        <v>55</v>
      </c>
      <c r="E159" s="6"/>
      <c r="F159" s="6"/>
      <c r="G159" s="6"/>
      <c r="H159" s="6"/>
      <c r="I159" s="110" t="s">
        <v>359</v>
      </c>
      <c r="J159" s="101" t="s">
        <v>362</v>
      </c>
      <c r="K159" s="112">
        <v>42373</v>
      </c>
      <c r="L159" s="112">
        <v>42734</v>
      </c>
      <c r="M159" s="101" t="s">
        <v>362</v>
      </c>
      <c r="N159" s="10">
        <f t="shared" si="5"/>
        <v>362</v>
      </c>
      <c r="O159" s="60">
        <v>242</v>
      </c>
      <c r="P159" s="20">
        <v>1</v>
      </c>
      <c r="Q159" s="12"/>
      <c r="R159" s="13" t="str">
        <f t="shared" si="4"/>
        <v>CA de Participación Ciudadana</v>
      </c>
      <c r="S159" s="120"/>
    </row>
    <row r="160" spans="1:19" ht="38.25" x14ac:dyDescent="0.25">
      <c r="A160" s="6">
        <v>155</v>
      </c>
      <c r="B160" s="6">
        <v>7714</v>
      </c>
      <c r="C160" s="17" t="s">
        <v>9</v>
      </c>
      <c r="D160" s="18" t="s">
        <v>55</v>
      </c>
      <c r="E160" s="6"/>
      <c r="F160" s="6"/>
      <c r="G160" s="6"/>
      <c r="H160" s="6"/>
      <c r="I160" s="110" t="s">
        <v>360</v>
      </c>
      <c r="J160" s="101" t="s">
        <v>362</v>
      </c>
      <c r="K160" s="112">
        <v>42373</v>
      </c>
      <c r="L160" s="112">
        <v>42704</v>
      </c>
      <c r="M160" s="101" t="s">
        <v>362</v>
      </c>
      <c r="N160" s="10">
        <f t="shared" si="5"/>
        <v>332</v>
      </c>
      <c r="O160" s="60">
        <v>221</v>
      </c>
      <c r="P160" s="20">
        <v>1</v>
      </c>
      <c r="Q160" s="12"/>
      <c r="R160" s="13" t="str">
        <f t="shared" si="4"/>
        <v>CA de Participación Ciudadana</v>
      </c>
      <c r="S160" s="120"/>
    </row>
    <row r="161" spans="1:19" ht="25.5" x14ac:dyDescent="0.25">
      <c r="A161" s="6">
        <v>156</v>
      </c>
      <c r="B161" s="6">
        <v>7714</v>
      </c>
      <c r="C161" s="17" t="s">
        <v>9</v>
      </c>
      <c r="D161" s="18" t="s">
        <v>9</v>
      </c>
      <c r="E161" s="6"/>
      <c r="F161" s="6"/>
      <c r="G161" s="6"/>
      <c r="H161" s="6"/>
      <c r="I161" s="110" t="s">
        <v>361</v>
      </c>
      <c r="J161" s="101" t="s">
        <v>362</v>
      </c>
      <c r="K161" s="112">
        <v>42551</v>
      </c>
      <c r="L161" s="112">
        <v>42734</v>
      </c>
      <c r="M161" s="101" t="s">
        <v>362</v>
      </c>
      <c r="N161" s="10">
        <f t="shared" si="5"/>
        <v>184</v>
      </c>
      <c r="O161" s="60">
        <v>124</v>
      </c>
      <c r="P161" s="20">
        <v>1</v>
      </c>
      <c r="Q161" s="12"/>
      <c r="R161" s="13" t="str">
        <f t="shared" si="4"/>
        <v>CA de Participación Ciudadana</v>
      </c>
      <c r="S161" s="120"/>
    </row>
    <row r="162" spans="1:19" ht="25.5" x14ac:dyDescent="0.25">
      <c r="A162" s="6">
        <v>157</v>
      </c>
      <c r="B162" s="6">
        <v>7715</v>
      </c>
      <c r="C162" s="17" t="s">
        <v>23</v>
      </c>
      <c r="D162" s="18" t="s">
        <v>32</v>
      </c>
      <c r="E162" s="6"/>
      <c r="F162" s="6"/>
      <c r="G162" s="6"/>
      <c r="H162" s="6"/>
      <c r="I162" s="88" t="s">
        <v>197</v>
      </c>
      <c r="J162" s="89" t="s">
        <v>198</v>
      </c>
      <c r="K162" s="99">
        <v>42383</v>
      </c>
      <c r="L162" s="99">
        <v>42475</v>
      </c>
      <c r="M162" s="99">
        <v>42506</v>
      </c>
      <c r="N162" s="10">
        <f t="shared" si="5"/>
        <v>93</v>
      </c>
      <c r="O162" s="101">
        <f>+NETWORKDAYS.INTL(K162,L162,1)-1</f>
        <v>66</v>
      </c>
      <c r="P162" s="20">
        <v>1</v>
      </c>
      <c r="Q162" s="12"/>
      <c r="R162" s="13" t="str">
        <f t="shared" si="4"/>
        <v>CAAF Municipio I</v>
      </c>
      <c r="S162" s="120"/>
    </row>
    <row r="163" spans="1:19" ht="25.5" x14ac:dyDescent="0.25">
      <c r="A163" s="6">
        <v>158</v>
      </c>
      <c r="B163" s="6">
        <v>7715</v>
      </c>
      <c r="C163" s="17" t="s">
        <v>23</v>
      </c>
      <c r="D163" s="18" t="s">
        <v>32</v>
      </c>
      <c r="E163" s="6"/>
      <c r="F163" s="6"/>
      <c r="G163" s="6"/>
      <c r="H163" s="6"/>
      <c r="I163" s="88" t="s">
        <v>197</v>
      </c>
      <c r="J163" s="89" t="s">
        <v>199</v>
      </c>
      <c r="K163" s="99">
        <v>42383</v>
      </c>
      <c r="L163" s="99">
        <v>42468</v>
      </c>
      <c r="M163" s="99">
        <v>42494</v>
      </c>
      <c r="N163" s="10">
        <f t="shared" si="5"/>
        <v>86</v>
      </c>
      <c r="O163" s="101">
        <f t="shared" ref="O163:O164" si="7">+NETWORKDAYS.INTL(K163,L163,1)-1</f>
        <v>61</v>
      </c>
      <c r="P163" s="20">
        <v>1</v>
      </c>
      <c r="Q163" s="12"/>
      <c r="R163" s="13" t="str">
        <f t="shared" si="4"/>
        <v>CAAF Municipio I</v>
      </c>
      <c r="S163" s="120"/>
    </row>
    <row r="164" spans="1:19" ht="38.25" x14ac:dyDescent="0.25">
      <c r="A164" s="6">
        <v>159</v>
      </c>
      <c r="B164" s="6">
        <v>7715</v>
      </c>
      <c r="C164" s="17" t="s">
        <v>23</v>
      </c>
      <c r="D164" s="18" t="s">
        <v>32</v>
      </c>
      <c r="E164" s="6"/>
      <c r="F164" s="6"/>
      <c r="G164" s="6"/>
      <c r="H164" s="6"/>
      <c r="I164" s="88" t="s">
        <v>197</v>
      </c>
      <c r="J164" s="90" t="s">
        <v>200</v>
      </c>
      <c r="K164" s="99">
        <v>42383</v>
      </c>
      <c r="L164" s="99">
        <v>42473</v>
      </c>
      <c r="M164" s="99">
        <v>42496</v>
      </c>
      <c r="N164" s="10">
        <f t="shared" si="5"/>
        <v>91</v>
      </c>
      <c r="O164" s="101">
        <f t="shared" si="7"/>
        <v>64</v>
      </c>
      <c r="P164" s="20">
        <v>1</v>
      </c>
      <c r="Q164" s="12"/>
      <c r="R164" s="13" t="str">
        <f t="shared" si="4"/>
        <v>CAAF Municipio I</v>
      </c>
      <c r="S164" s="120"/>
    </row>
    <row r="165" spans="1:19" ht="25.5" x14ac:dyDescent="0.25">
      <c r="A165" s="6">
        <v>160</v>
      </c>
      <c r="B165" s="6">
        <v>7715</v>
      </c>
      <c r="C165" s="17" t="s">
        <v>23</v>
      </c>
      <c r="D165" s="18" t="s">
        <v>32</v>
      </c>
      <c r="E165" s="6"/>
      <c r="F165" s="6"/>
      <c r="G165" s="6"/>
      <c r="H165" s="6"/>
      <c r="I165" s="91" t="s">
        <v>201</v>
      </c>
      <c r="J165" s="92" t="s">
        <v>202</v>
      </c>
      <c r="K165" s="99">
        <v>42478</v>
      </c>
      <c r="L165" s="99">
        <v>42552</v>
      </c>
      <c r="M165" s="99">
        <v>42566</v>
      </c>
      <c r="N165" s="10">
        <f t="shared" si="5"/>
        <v>75</v>
      </c>
      <c r="O165" s="101">
        <f>+NETWORKDAYS.INTL(K165,L165,1)-4</f>
        <v>51</v>
      </c>
      <c r="P165" s="20">
        <v>1</v>
      </c>
      <c r="Q165" s="12"/>
      <c r="R165" s="13" t="str">
        <f t="shared" si="4"/>
        <v>CAAF Municipio I</v>
      </c>
      <c r="S165" s="120"/>
    </row>
    <row r="166" spans="1:19" ht="30" x14ac:dyDescent="0.25">
      <c r="A166" s="6">
        <v>161</v>
      </c>
      <c r="B166" s="6">
        <v>7715</v>
      </c>
      <c r="C166" s="17" t="s">
        <v>23</v>
      </c>
      <c r="D166" s="18" t="s">
        <v>32</v>
      </c>
      <c r="E166" s="6"/>
      <c r="F166" s="6"/>
      <c r="G166" s="6"/>
      <c r="H166" s="6"/>
      <c r="I166" s="75" t="s">
        <v>203</v>
      </c>
      <c r="J166" s="89" t="s">
        <v>198</v>
      </c>
      <c r="K166" s="100">
        <v>42478</v>
      </c>
      <c r="L166" s="99">
        <v>42551</v>
      </c>
      <c r="M166" s="99">
        <v>42569</v>
      </c>
      <c r="N166" s="10">
        <f t="shared" si="5"/>
        <v>74</v>
      </c>
      <c r="O166" s="101">
        <v>50</v>
      </c>
      <c r="P166" s="20">
        <v>1</v>
      </c>
      <c r="Q166" s="12"/>
      <c r="R166" s="13" t="str">
        <f t="shared" si="4"/>
        <v>CAAF Municipio I</v>
      </c>
      <c r="S166" s="120"/>
    </row>
    <row r="167" spans="1:19" ht="25.5" x14ac:dyDescent="0.25">
      <c r="A167" s="6">
        <v>162</v>
      </c>
      <c r="B167" s="6">
        <v>7715</v>
      </c>
      <c r="C167" s="17" t="s">
        <v>23</v>
      </c>
      <c r="D167" s="18" t="s">
        <v>32</v>
      </c>
      <c r="E167" s="6"/>
      <c r="F167" s="6"/>
      <c r="G167" s="6"/>
      <c r="H167" s="6"/>
      <c r="I167" s="91" t="s">
        <v>204</v>
      </c>
      <c r="J167" s="89" t="s">
        <v>198</v>
      </c>
      <c r="K167" s="99">
        <v>42556</v>
      </c>
      <c r="L167" s="99">
        <v>42629</v>
      </c>
      <c r="M167" s="99">
        <v>42643</v>
      </c>
      <c r="N167" s="10">
        <f t="shared" si="5"/>
        <v>74</v>
      </c>
      <c r="O167" s="101">
        <f>+NETWORKDAYS.INTL(K167,L167,1)-2</f>
        <v>52</v>
      </c>
      <c r="P167" s="20">
        <v>1</v>
      </c>
      <c r="Q167" s="12"/>
      <c r="R167" s="13" t="str">
        <f t="shared" si="4"/>
        <v>CAAF Municipio I</v>
      </c>
      <c r="S167" s="120"/>
    </row>
    <row r="168" spans="1:19" ht="25.5" x14ac:dyDescent="0.25">
      <c r="A168" s="6">
        <v>163</v>
      </c>
      <c r="B168" s="6">
        <v>7715</v>
      </c>
      <c r="C168" s="17" t="s">
        <v>23</v>
      </c>
      <c r="D168" s="18" t="s">
        <v>32</v>
      </c>
      <c r="E168" s="6"/>
      <c r="F168" s="6"/>
      <c r="G168" s="6"/>
      <c r="H168" s="6"/>
      <c r="I168" s="91" t="s">
        <v>205</v>
      </c>
      <c r="J168" s="92" t="s">
        <v>206</v>
      </c>
      <c r="K168" s="99">
        <v>42556</v>
      </c>
      <c r="L168" s="99">
        <v>42632</v>
      </c>
      <c r="M168" s="99">
        <v>42647</v>
      </c>
      <c r="N168" s="10">
        <f t="shared" si="5"/>
        <v>77</v>
      </c>
      <c r="O168" s="101">
        <f t="shared" ref="O168" si="8">+NETWORKDAYS.INTL(K168,L168,1)-2</f>
        <v>53</v>
      </c>
      <c r="P168" s="20">
        <v>1</v>
      </c>
      <c r="Q168" s="12"/>
      <c r="R168" s="13" t="str">
        <f t="shared" ref="R168:R231" si="9">+IF(ISERROR(VLOOKUP(B168,$AL$2:$AM$31,2,0)),"",VLOOKUP(B168,$AL$2:$AM$31,2,0))</f>
        <v>CAAF Municipio I</v>
      </c>
      <c r="S168" s="120"/>
    </row>
    <row r="169" spans="1:19" x14ac:dyDescent="0.25">
      <c r="A169" s="6">
        <v>164</v>
      </c>
      <c r="B169" s="6">
        <v>7715</v>
      </c>
      <c r="C169" s="17" t="s">
        <v>23</v>
      </c>
      <c r="D169" s="18" t="s">
        <v>32</v>
      </c>
      <c r="E169" s="6"/>
      <c r="F169" s="6"/>
      <c r="G169" s="6"/>
      <c r="H169" s="6"/>
      <c r="I169" s="91" t="s">
        <v>207</v>
      </c>
      <c r="J169" s="89" t="s">
        <v>198</v>
      </c>
      <c r="K169" s="99">
        <v>42632</v>
      </c>
      <c r="L169" s="99">
        <v>42702</v>
      </c>
      <c r="M169" s="99">
        <v>42718</v>
      </c>
      <c r="N169" s="10">
        <f t="shared" ref="N169:N232" si="10">+IF(K169="","",(L169-K169+1))</f>
        <v>71</v>
      </c>
      <c r="O169" s="101">
        <f>+NETWORKDAYS.INTL(K169,L169,1)-3</f>
        <v>48</v>
      </c>
      <c r="P169" s="20">
        <v>1</v>
      </c>
      <c r="Q169" s="12"/>
      <c r="R169" s="13" t="str">
        <f t="shared" si="9"/>
        <v>CAAF Municipio I</v>
      </c>
      <c r="S169" s="120"/>
    </row>
    <row r="170" spans="1:19" x14ac:dyDescent="0.25">
      <c r="A170" s="6">
        <v>165</v>
      </c>
      <c r="B170" s="6">
        <v>7715</v>
      </c>
      <c r="C170" s="17" t="s">
        <v>23</v>
      </c>
      <c r="D170" s="18" t="s">
        <v>32</v>
      </c>
      <c r="E170" s="6"/>
      <c r="F170" s="6"/>
      <c r="G170" s="6"/>
      <c r="H170" s="6"/>
      <c r="I170" s="91" t="s">
        <v>207</v>
      </c>
      <c r="J170" s="89" t="s">
        <v>198</v>
      </c>
      <c r="K170" s="99">
        <v>42632</v>
      </c>
      <c r="L170" s="99">
        <v>42702</v>
      </c>
      <c r="M170" s="99">
        <v>42718</v>
      </c>
      <c r="N170" s="10">
        <f t="shared" si="10"/>
        <v>71</v>
      </c>
      <c r="O170" s="101">
        <f t="shared" ref="O170" si="11">+NETWORKDAYS.INTL(K170,L170,1)-3</f>
        <v>48</v>
      </c>
      <c r="P170" s="20">
        <v>1</v>
      </c>
      <c r="Q170" s="12"/>
      <c r="R170" s="13" t="str">
        <f t="shared" si="9"/>
        <v>CAAF Municipio I</v>
      </c>
      <c r="S170" s="120"/>
    </row>
    <row r="171" spans="1:19" x14ac:dyDescent="0.25">
      <c r="A171" s="6">
        <v>166</v>
      </c>
      <c r="B171" s="6">
        <v>7716</v>
      </c>
      <c r="C171" s="17" t="s">
        <v>23</v>
      </c>
      <c r="D171" s="18" t="s">
        <v>24</v>
      </c>
      <c r="E171" s="6"/>
      <c r="F171" s="6"/>
      <c r="G171" s="6"/>
      <c r="H171" s="6"/>
      <c r="I171" s="63" t="s">
        <v>208</v>
      </c>
      <c r="J171" s="93" t="s">
        <v>198</v>
      </c>
      <c r="K171" s="99">
        <v>42383</v>
      </c>
      <c r="L171" s="99">
        <v>42538</v>
      </c>
      <c r="M171" s="99">
        <v>42566</v>
      </c>
      <c r="N171" s="10">
        <f t="shared" si="10"/>
        <v>156</v>
      </c>
      <c r="O171" s="101">
        <f>+NETWORKDAYS.INTL(K171,L171,1)-5</f>
        <v>107</v>
      </c>
      <c r="P171" s="20">
        <v>1</v>
      </c>
      <c r="Q171" s="12"/>
      <c r="R171" s="13" t="str">
        <f t="shared" si="9"/>
        <v>CAAF Municipio II</v>
      </c>
      <c r="S171" s="120"/>
    </row>
    <row r="172" spans="1:19" ht="25.5" x14ac:dyDescent="0.25">
      <c r="A172" s="6">
        <v>167</v>
      </c>
      <c r="B172" s="6">
        <v>7716</v>
      </c>
      <c r="C172" s="17" t="s">
        <v>23</v>
      </c>
      <c r="D172" s="18" t="s">
        <v>32</v>
      </c>
      <c r="E172" s="6"/>
      <c r="F172" s="6"/>
      <c r="G172" s="6"/>
      <c r="H172" s="6"/>
      <c r="I172" s="63" t="s">
        <v>209</v>
      </c>
      <c r="J172" s="93" t="s">
        <v>210</v>
      </c>
      <c r="K172" s="99">
        <v>42548</v>
      </c>
      <c r="L172" s="99">
        <f>+K172+73</f>
        <v>42621</v>
      </c>
      <c r="M172" s="99">
        <v>42643</v>
      </c>
      <c r="N172" s="10">
        <f t="shared" si="10"/>
        <v>74</v>
      </c>
      <c r="O172" s="101">
        <f>+NETWORKDAYS.INTL(K172,L172,1)-3</f>
        <v>51</v>
      </c>
      <c r="P172" s="20">
        <v>1</v>
      </c>
      <c r="Q172" s="12"/>
      <c r="R172" s="13" t="str">
        <f t="shared" si="9"/>
        <v>CAAF Municipio II</v>
      </c>
      <c r="S172" s="120"/>
    </row>
    <row r="173" spans="1:19" ht="25.5" x14ac:dyDescent="0.25">
      <c r="A173" s="6">
        <v>168</v>
      </c>
      <c r="B173" s="6">
        <v>7716</v>
      </c>
      <c r="C173" s="17" t="s">
        <v>23</v>
      </c>
      <c r="D173" s="18" t="s">
        <v>32</v>
      </c>
      <c r="E173" s="6"/>
      <c r="F173" s="6"/>
      <c r="G173" s="6"/>
      <c r="H173" s="6"/>
      <c r="I173" s="94" t="s">
        <v>211</v>
      </c>
      <c r="J173" s="93" t="s">
        <v>212</v>
      </c>
      <c r="K173" s="99">
        <v>42548</v>
      </c>
      <c r="L173" s="99">
        <f t="shared" ref="L173:L174" si="12">+K173+73</f>
        <v>42621</v>
      </c>
      <c r="M173" s="99">
        <v>42643</v>
      </c>
      <c r="N173" s="10">
        <f t="shared" si="10"/>
        <v>74</v>
      </c>
      <c r="O173" s="101">
        <f t="shared" ref="O173:O174" si="13">+NETWORKDAYS.INTL(K173,L173,1)-3</f>
        <v>51</v>
      </c>
      <c r="P173" s="20">
        <v>1</v>
      </c>
      <c r="Q173" s="12"/>
      <c r="R173" s="13" t="str">
        <f t="shared" si="9"/>
        <v>CAAF Municipio II</v>
      </c>
      <c r="S173" s="120"/>
    </row>
    <row r="174" spans="1:19" ht="25.5" x14ac:dyDescent="0.25">
      <c r="A174" s="6">
        <v>169</v>
      </c>
      <c r="B174" s="6">
        <v>7716</v>
      </c>
      <c r="C174" s="17" t="s">
        <v>23</v>
      </c>
      <c r="D174" s="18" t="s">
        <v>32</v>
      </c>
      <c r="E174" s="6"/>
      <c r="F174" s="6"/>
      <c r="G174" s="6"/>
      <c r="H174" s="6"/>
      <c r="I174" s="63" t="s">
        <v>213</v>
      </c>
      <c r="J174" s="93" t="s">
        <v>214</v>
      </c>
      <c r="K174" s="99">
        <v>42548</v>
      </c>
      <c r="L174" s="99">
        <f t="shared" si="12"/>
        <v>42621</v>
      </c>
      <c r="M174" s="99">
        <v>42643</v>
      </c>
      <c r="N174" s="10">
        <f t="shared" si="10"/>
        <v>74</v>
      </c>
      <c r="O174" s="101">
        <f t="shared" si="13"/>
        <v>51</v>
      </c>
      <c r="P174" s="20">
        <v>1</v>
      </c>
      <c r="Q174" s="12"/>
      <c r="R174" s="13" t="str">
        <f t="shared" si="9"/>
        <v>CAAF Municipio II</v>
      </c>
      <c r="S174" s="120"/>
    </row>
    <row r="175" spans="1:19" ht="25.5" x14ac:dyDescent="0.25">
      <c r="A175" s="6">
        <v>170</v>
      </c>
      <c r="B175" s="6">
        <v>7716</v>
      </c>
      <c r="C175" s="17" t="s">
        <v>23</v>
      </c>
      <c r="D175" s="18" t="s">
        <v>32</v>
      </c>
      <c r="E175" s="6"/>
      <c r="F175" s="6"/>
      <c r="G175" s="6"/>
      <c r="H175" s="6"/>
      <c r="I175" s="63" t="s">
        <v>215</v>
      </c>
      <c r="J175" s="93" t="s">
        <v>214</v>
      </c>
      <c r="K175" s="99">
        <v>42632</v>
      </c>
      <c r="L175" s="99">
        <v>42690</v>
      </c>
      <c r="M175" s="99">
        <v>42709</v>
      </c>
      <c r="N175" s="10">
        <f t="shared" si="10"/>
        <v>59</v>
      </c>
      <c r="O175" s="101">
        <f>+NETWORKDAYS.INTL(K175,L175,1)-2</f>
        <v>41</v>
      </c>
      <c r="P175" s="20">
        <v>1</v>
      </c>
      <c r="Q175" s="12"/>
      <c r="R175" s="13" t="str">
        <f t="shared" si="9"/>
        <v>CAAF Municipio II</v>
      </c>
      <c r="S175" s="120"/>
    </row>
    <row r="176" spans="1:19" ht="25.5" x14ac:dyDescent="0.25">
      <c r="A176" s="6">
        <v>171</v>
      </c>
      <c r="B176" s="6">
        <v>7716</v>
      </c>
      <c r="C176" s="17" t="s">
        <v>23</v>
      </c>
      <c r="D176" s="18" t="s">
        <v>32</v>
      </c>
      <c r="E176" s="6"/>
      <c r="F176" s="6"/>
      <c r="G176" s="6"/>
      <c r="H176" s="6"/>
      <c r="I176" s="94" t="s">
        <v>216</v>
      </c>
      <c r="J176" s="93" t="s">
        <v>210</v>
      </c>
      <c r="K176" s="99">
        <v>42632</v>
      </c>
      <c r="L176" s="99">
        <v>42690</v>
      </c>
      <c r="M176" s="99">
        <v>42709</v>
      </c>
      <c r="N176" s="10">
        <f t="shared" si="10"/>
        <v>59</v>
      </c>
      <c r="O176" s="101">
        <f t="shared" ref="O176:O178" si="14">+NETWORKDAYS.INTL(K176,L176,1)-2</f>
        <v>41</v>
      </c>
      <c r="P176" s="20">
        <v>1</v>
      </c>
      <c r="Q176" s="12"/>
      <c r="R176" s="13" t="str">
        <f t="shared" si="9"/>
        <v>CAAF Municipio II</v>
      </c>
      <c r="S176" s="120"/>
    </row>
    <row r="177" spans="1:19" ht="25.5" x14ac:dyDescent="0.25">
      <c r="A177" s="6">
        <v>172</v>
      </c>
      <c r="B177" s="6">
        <v>7716</v>
      </c>
      <c r="C177" s="17" t="s">
        <v>23</v>
      </c>
      <c r="D177" s="18" t="s">
        <v>32</v>
      </c>
      <c r="E177" s="6"/>
      <c r="F177" s="6"/>
      <c r="G177" s="6"/>
      <c r="H177" s="6"/>
      <c r="I177" s="94" t="s">
        <v>217</v>
      </c>
      <c r="J177" s="93" t="s">
        <v>210</v>
      </c>
      <c r="K177" s="99">
        <v>42632</v>
      </c>
      <c r="L177" s="99">
        <v>42690</v>
      </c>
      <c r="M177" s="99">
        <v>42709</v>
      </c>
      <c r="N177" s="10">
        <f t="shared" si="10"/>
        <v>59</v>
      </c>
      <c r="O177" s="101">
        <f t="shared" si="14"/>
        <v>41</v>
      </c>
      <c r="P177" s="20">
        <v>1</v>
      </c>
      <c r="Q177" s="12"/>
      <c r="R177" s="13" t="str">
        <f t="shared" si="9"/>
        <v>CAAF Municipio II</v>
      </c>
      <c r="S177" s="120"/>
    </row>
    <row r="178" spans="1:19" ht="25.5" x14ac:dyDescent="0.25">
      <c r="A178" s="6">
        <v>173</v>
      </c>
      <c r="B178" s="6">
        <v>7716</v>
      </c>
      <c r="C178" s="17" t="s">
        <v>23</v>
      </c>
      <c r="D178" s="18" t="s">
        <v>32</v>
      </c>
      <c r="E178" s="6"/>
      <c r="F178" s="6"/>
      <c r="G178" s="6"/>
      <c r="H178" s="6"/>
      <c r="I178" s="94" t="s">
        <v>218</v>
      </c>
      <c r="J178" s="93" t="s">
        <v>212</v>
      </c>
      <c r="K178" s="99">
        <v>42632</v>
      </c>
      <c r="L178" s="99">
        <v>42690</v>
      </c>
      <c r="M178" s="99">
        <v>42709</v>
      </c>
      <c r="N178" s="10">
        <f t="shared" si="10"/>
        <v>59</v>
      </c>
      <c r="O178" s="101">
        <f t="shared" si="14"/>
        <v>41</v>
      </c>
      <c r="P178" s="20">
        <v>1</v>
      </c>
      <c r="Q178" s="12"/>
      <c r="R178" s="13" t="str">
        <f t="shared" si="9"/>
        <v>CAAF Municipio II</v>
      </c>
      <c r="S178" s="120"/>
    </row>
    <row r="179" spans="1:19" ht="25.5" x14ac:dyDescent="0.25">
      <c r="A179" s="6">
        <v>174</v>
      </c>
      <c r="B179" s="6">
        <v>7717</v>
      </c>
      <c r="C179" s="17" t="s">
        <v>23</v>
      </c>
      <c r="D179" s="18" t="s">
        <v>32</v>
      </c>
      <c r="E179" s="6"/>
      <c r="F179" s="6"/>
      <c r="G179" s="6"/>
      <c r="H179" s="6"/>
      <c r="I179" s="88" t="s">
        <v>197</v>
      </c>
      <c r="J179" s="93" t="s">
        <v>219</v>
      </c>
      <c r="K179" s="99">
        <v>42383</v>
      </c>
      <c r="L179" s="99">
        <v>42475</v>
      </c>
      <c r="M179" s="99">
        <v>42503</v>
      </c>
      <c r="N179" s="10">
        <f t="shared" si="10"/>
        <v>93</v>
      </c>
      <c r="O179" s="101">
        <f t="shared" ref="O179:O181" si="15">+NETWORKDAYS.INTL(K179,L179,1)-1</f>
        <v>66</v>
      </c>
      <c r="P179" s="20">
        <v>1</v>
      </c>
      <c r="Q179" s="12"/>
      <c r="R179" s="13" t="str">
        <f t="shared" si="9"/>
        <v>CAAF Municipio III</v>
      </c>
      <c r="S179" s="120"/>
    </row>
    <row r="180" spans="1:19" ht="38.25" x14ac:dyDescent="0.25">
      <c r="A180" s="6">
        <v>175</v>
      </c>
      <c r="B180" s="6">
        <v>7717</v>
      </c>
      <c r="C180" s="17" t="s">
        <v>23</v>
      </c>
      <c r="D180" s="18" t="s">
        <v>32</v>
      </c>
      <c r="E180" s="6"/>
      <c r="F180" s="6"/>
      <c r="G180" s="6"/>
      <c r="H180" s="6"/>
      <c r="I180" s="88" t="s">
        <v>197</v>
      </c>
      <c r="J180" s="93" t="s">
        <v>220</v>
      </c>
      <c r="K180" s="99">
        <v>42383</v>
      </c>
      <c r="L180" s="99">
        <v>42466</v>
      </c>
      <c r="M180" s="99">
        <v>42486</v>
      </c>
      <c r="N180" s="10">
        <f t="shared" si="10"/>
        <v>84</v>
      </c>
      <c r="O180" s="101">
        <f t="shared" si="15"/>
        <v>59</v>
      </c>
      <c r="P180" s="20">
        <v>1</v>
      </c>
      <c r="Q180" s="12"/>
      <c r="R180" s="13" t="str">
        <f t="shared" si="9"/>
        <v>CAAF Municipio III</v>
      </c>
      <c r="S180" s="120"/>
    </row>
    <row r="181" spans="1:19" ht="25.5" x14ac:dyDescent="0.25">
      <c r="A181" s="6">
        <v>176</v>
      </c>
      <c r="B181" s="6">
        <v>7717</v>
      </c>
      <c r="C181" s="17" t="s">
        <v>23</v>
      </c>
      <c r="D181" s="18" t="s">
        <v>32</v>
      </c>
      <c r="E181" s="6"/>
      <c r="F181" s="6"/>
      <c r="G181" s="6"/>
      <c r="H181" s="6"/>
      <c r="I181" s="88" t="s">
        <v>197</v>
      </c>
      <c r="J181" s="93" t="s">
        <v>221</v>
      </c>
      <c r="K181" s="99">
        <v>42383</v>
      </c>
      <c r="L181" s="99">
        <v>42460</v>
      </c>
      <c r="M181" s="99">
        <v>42478</v>
      </c>
      <c r="N181" s="10">
        <f t="shared" si="10"/>
        <v>78</v>
      </c>
      <c r="O181" s="101">
        <f t="shared" si="15"/>
        <v>55</v>
      </c>
      <c r="P181" s="20">
        <v>1</v>
      </c>
      <c r="Q181" s="12"/>
      <c r="R181" s="13" t="str">
        <f t="shared" si="9"/>
        <v>CAAF Municipio III</v>
      </c>
      <c r="S181" s="120"/>
    </row>
    <row r="182" spans="1:19" x14ac:dyDescent="0.25">
      <c r="A182" s="6">
        <v>177</v>
      </c>
      <c r="B182" s="6">
        <v>7717</v>
      </c>
      <c r="C182" s="17" t="s">
        <v>23</v>
      </c>
      <c r="D182" s="18" t="s">
        <v>24</v>
      </c>
      <c r="E182" s="6"/>
      <c r="F182" s="6"/>
      <c r="G182" s="6"/>
      <c r="H182" s="6"/>
      <c r="I182" s="91" t="s">
        <v>208</v>
      </c>
      <c r="J182" s="93" t="s">
        <v>219</v>
      </c>
      <c r="K182" s="99">
        <v>42506</v>
      </c>
      <c r="L182" s="99">
        <v>42587</v>
      </c>
      <c r="M182" s="99">
        <v>42611</v>
      </c>
      <c r="N182" s="10">
        <f t="shared" si="10"/>
        <v>82</v>
      </c>
      <c r="O182" s="101">
        <f>+NETWORKDAYS.INTL(K182,L182,1)-4</f>
        <v>56</v>
      </c>
      <c r="P182" s="20">
        <v>1</v>
      </c>
      <c r="Q182" s="12"/>
      <c r="R182" s="13" t="str">
        <f t="shared" si="9"/>
        <v>CAAF Municipio III</v>
      </c>
      <c r="S182" s="120"/>
    </row>
    <row r="183" spans="1:19" ht="51" x14ac:dyDescent="0.25">
      <c r="A183" s="6">
        <v>178</v>
      </c>
      <c r="B183" s="6">
        <v>7717</v>
      </c>
      <c r="C183" s="17" t="s">
        <v>23</v>
      </c>
      <c r="D183" s="18" t="s">
        <v>32</v>
      </c>
      <c r="E183" s="6"/>
      <c r="F183" s="6"/>
      <c r="G183" s="6"/>
      <c r="H183" s="6"/>
      <c r="I183" s="91" t="s">
        <v>222</v>
      </c>
      <c r="J183" s="93" t="s">
        <v>223</v>
      </c>
      <c r="K183" s="99">
        <v>42548</v>
      </c>
      <c r="L183" s="99">
        <v>42622</v>
      </c>
      <c r="M183" s="99">
        <v>42643</v>
      </c>
      <c r="N183" s="10">
        <f t="shared" si="10"/>
        <v>75</v>
      </c>
      <c r="O183" s="101">
        <f>+NETWORKDAYS.INTL(K183,L183,1)-3</f>
        <v>52</v>
      </c>
      <c r="P183" s="20">
        <v>1</v>
      </c>
      <c r="Q183" s="12"/>
      <c r="R183" s="13" t="str">
        <f t="shared" si="9"/>
        <v>CAAF Municipio III</v>
      </c>
      <c r="S183" s="120"/>
    </row>
    <row r="184" spans="1:19" ht="38.25" x14ac:dyDescent="0.25">
      <c r="A184" s="6">
        <v>179</v>
      </c>
      <c r="B184" s="6">
        <v>7717</v>
      </c>
      <c r="C184" s="17" t="s">
        <v>23</v>
      </c>
      <c r="D184" s="18" t="s">
        <v>32</v>
      </c>
      <c r="E184" s="6"/>
      <c r="F184" s="6"/>
      <c r="G184" s="6"/>
      <c r="H184" s="6"/>
      <c r="I184" s="91" t="s">
        <v>224</v>
      </c>
      <c r="J184" s="93" t="s">
        <v>225</v>
      </c>
      <c r="K184" s="99">
        <v>42612</v>
      </c>
      <c r="L184" s="99">
        <f>+K184+73</f>
        <v>42685</v>
      </c>
      <c r="M184" s="99">
        <v>42704</v>
      </c>
      <c r="N184" s="10">
        <f t="shared" si="10"/>
        <v>74</v>
      </c>
      <c r="O184" s="101">
        <f>+NETWORKDAYS.INTL(K184,L184,1)-3</f>
        <v>51</v>
      </c>
      <c r="P184" s="20">
        <v>1</v>
      </c>
      <c r="Q184" s="12"/>
      <c r="R184" s="13" t="str">
        <f t="shared" si="9"/>
        <v>CAAF Municipio III</v>
      </c>
      <c r="S184" s="120"/>
    </row>
    <row r="185" spans="1:19" ht="51" x14ac:dyDescent="0.25">
      <c r="A185" s="6">
        <v>180</v>
      </c>
      <c r="B185" s="6">
        <v>7717</v>
      </c>
      <c r="C185" s="17" t="s">
        <v>23</v>
      </c>
      <c r="D185" s="18" t="s">
        <v>32</v>
      </c>
      <c r="E185" s="6"/>
      <c r="F185" s="6"/>
      <c r="G185" s="6"/>
      <c r="H185" s="6"/>
      <c r="I185" s="91" t="s">
        <v>226</v>
      </c>
      <c r="J185" s="93" t="s">
        <v>223</v>
      </c>
      <c r="K185" s="99">
        <v>42548</v>
      </c>
      <c r="L185" s="99">
        <v>42622</v>
      </c>
      <c r="M185" s="99">
        <v>42643</v>
      </c>
      <c r="N185" s="10">
        <f t="shared" si="10"/>
        <v>75</v>
      </c>
      <c r="O185" s="101">
        <f>+NETWORKDAYS.INTL(K185,L185,1)-3</f>
        <v>52</v>
      </c>
      <c r="P185" s="20">
        <v>1</v>
      </c>
      <c r="Q185" s="12"/>
      <c r="R185" s="13" t="str">
        <f t="shared" si="9"/>
        <v>CAAF Municipio III</v>
      </c>
      <c r="S185" s="120"/>
    </row>
    <row r="186" spans="1:19" x14ac:dyDescent="0.25">
      <c r="A186" s="6">
        <v>181</v>
      </c>
      <c r="B186" s="6">
        <v>7717</v>
      </c>
      <c r="C186" s="17" t="s">
        <v>23</v>
      </c>
      <c r="D186" s="18" t="s">
        <v>32</v>
      </c>
      <c r="E186" s="6"/>
      <c r="F186" s="6"/>
      <c r="G186" s="6"/>
      <c r="H186" s="6"/>
      <c r="I186" s="91" t="s">
        <v>227</v>
      </c>
      <c r="J186" s="93" t="s">
        <v>228</v>
      </c>
      <c r="K186" s="99">
        <v>42639</v>
      </c>
      <c r="L186" s="99">
        <v>42699</v>
      </c>
      <c r="M186" s="99">
        <v>42716</v>
      </c>
      <c r="N186" s="10">
        <f t="shared" si="10"/>
        <v>61</v>
      </c>
      <c r="O186" s="101">
        <f>+NETWORKDAYS.INTL(K186,L186,1)-3</f>
        <v>42</v>
      </c>
      <c r="P186" s="20">
        <v>1</v>
      </c>
      <c r="Q186" s="12"/>
      <c r="R186" s="13" t="str">
        <f t="shared" si="9"/>
        <v>CAAF Municipio III</v>
      </c>
      <c r="S186" s="120"/>
    </row>
    <row r="187" spans="1:19" ht="25.5" x14ac:dyDescent="0.25">
      <c r="A187" s="6">
        <v>182</v>
      </c>
      <c r="B187" s="6">
        <v>7718</v>
      </c>
      <c r="C187" s="17" t="s">
        <v>23</v>
      </c>
      <c r="D187" s="18" t="s">
        <v>32</v>
      </c>
      <c r="E187" s="6"/>
      <c r="F187" s="6"/>
      <c r="G187" s="6"/>
      <c r="H187" s="6"/>
      <c r="I187" s="88" t="s">
        <v>197</v>
      </c>
      <c r="J187" s="93" t="s">
        <v>229</v>
      </c>
      <c r="K187" s="99">
        <v>42383</v>
      </c>
      <c r="L187" s="99">
        <v>42472</v>
      </c>
      <c r="M187" s="99">
        <v>42496</v>
      </c>
      <c r="N187" s="10">
        <f t="shared" si="10"/>
        <v>90</v>
      </c>
      <c r="O187" s="101">
        <f t="shared" ref="O187:O190" si="16">+NETWORKDAYS.INTL(K187,L187,1)-1</f>
        <v>63</v>
      </c>
      <c r="P187" s="20">
        <v>1</v>
      </c>
      <c r="Q187" s="12"/>
      <c r="R187" s="13" t="str">
        <f t="shared" si="9"/>
        <v>CAAF EPM Filiales Energía</v>
      </c>
      <c r="S187" s="120"/>
    </row>
    <row r="188" spans="1:19" ht="25.5" x14ac:dyDescent="0.25">
      <c r="A188" s="6">
        <v>183</v>
      </c>
      <c r="B188" s="6">
        <v>7718</v>
      </c>
      <c r="C188" s="17" t="s">
        <v>23</v>
      </c>
      <c r="D188" s="18" t="s">
        <v>32</v>
      </c>
      <c r="E188" s="6"/>
      <c r="F188" s="6"/>
      <c r="G188" s="6"/>
      <c r="H188" s="6"/>
      <c r="I188" s="88" t="s">
        <v>197</v>
      </c>
      <c r="J188" s="93" t="s">
        <v>230</v>
      </c>
      <c r="K188" s="99">
        <v>42383</v>
      </c>
      <c r="L188" s="99">
        <v>42472</v>
      </c>
      <c r="M188" s="99">
        <v>42496</v>
      </c>
      <c r="N188" s="10">
        <f t="shared" si="10"/>
        <v>90</v>
      </c>
      <c r="O188" s="101">
        <f t="shared" si="16"/>
        <v>63</v>
      </c>
      <c r="P188" s="20">
        <v>1</v>
      </c>
      <c r="Q188" s="12"/>
      <c r="R188" s="13" t="str">
        <f t="shared" si="9"/>
        <v>CAAF EPM Filiales Energía</v>
      </c>
      <c r="S188" s="120"/>
    </row>
    <row r="189" spans="1:19" ht="25.5" x14ac:dyDescent="0.25">
      <c r="A189" s="6">
        <v>184</v>
      </c>
      <c r="B189" s="6">
        <v>7718</v>
      </c>
      <c r="C189" s="17" t="s">
        <v>23</v>
      </c>
      <c r="D189" s="18" t="s">
        <v>32</v>
      </c>
      <c r="E189" s="6"/>
      <c r="F189" s="6"/>
      <c r="G189" s="6"/>
      <c r="H189" s="6"/>
      <c r="I189" s="88" t="s">
        <v>197</v>
      </c>
      <c r="J189" s="93" t="s">
        <v>231</v>
      </c>
      <c r="K189" s="99">
        <v>42383</v>
      </c>
      <c r="L189" s="99">
        <v>42474</v>
      </c>
      <c r="M189" s="99">
        <v>42500</v>
      </c>
      <c r="N189" s="10">
        <f t="shared" si="10"/>
        <v>92</v>
      </c>
      <c r="O189" s="101">
        <f t="shared" si="16"/>
        <v>65</v>
      </c>
      <c r="P189" s="20">
        <v>1</v>
      </c>
      <c r="Q189" s="12"/>
      <c r="R189" s="13" t="str">
        <f t="shared" si="9"/>
        <v>CAAF EPM Filiales Energía</v>
      </c>
      <c r="S189" s="120"/>
    </row>
    <row r="190" spans="1:19" ht="25.5" x14ac:dyDescent="0.25">
      <c r="A190" s="6">
        <v>185</v>
      </c>
      <c r="B190" s="6">
        <v>7718</v>
      </c>
      <c r="C190" s="17" t="s">
        <v>23</v>
      </c>
      <c r="D190" s="18" t="s">
        <v>32</v>
      </c>
      <c r="E190" s="6"/>
      <c r="F190" s="6"/>
      <c r="G190" s="6"/>
      <c r="H190" s="6"/>
      <c r="I190" s="88" t="s">
        <v>197</v>
      </c>
      <c r="J190" s="93" t="s">
        <v>232</v>
      </c>
      <c r="K190" s="99">
        <v>42383</v>
      </c>
      <c r="L190" s="99">
        <v>42474</v>
      </c>
      <c r="M190" s="99">
        <v>42501</v>
      </c>
      <c r="N190" s="10">
        <f t="shared" si="10"/>
        <v>92</v>
      </c>
      <c r="O190" s="101">
        <f t="shared" si="16"/>
        <v>65</v>
      </c>
      <c r="P190" s="20">
        <v>1</v>
      </c>
      <c r="Q190" s="12"/>
      <c r="R190" s="13" t="str">
        <f t="shared" si="9"/>
        <v>CAAF EPM Filiales Energía</v>
      </c>
      <c r="S190" s="120"/>
    </row>
    <row r="191" spans="1:19" ht="25.5" x14ac:dyDescent="0.25">
      <c r="A191" s="6">
        <v>186</v>
      </c>
      <c r="B191" s="6">
        <v>7718</v>
      </c>
      <c r="C191" s="17" t="s">
        <v>23</v>
      </c>
      <c r="D191" s="18" t="s">
        <v>24</v>
      </c>
      <c r="E191" s="6"/>
      <c r="F191" s="6"/>
      <c r="G191" s="6"/>
      <c r="H191" s="6"/>
      <c r="I191" s="91" t="s">
        <v>208</v>
      </c>
      <c r="J191" s="93" t="s">
        <v>230</v>
      </c>
      <c r="K191" s="99">
        <v>42500</v>
      </c>
      <c r="L191" s="99">
        <v>42594</v>
      </c>
      <c r="M191" s="99">
        <v>42612</v>
      </c>
      <c r="N191" s="10">
        <f t="shared" si="10"/>
        <v>95</v>
      </c>
      <c r="O191" s="101">
        <f t="shared" ref="O191:O193" si="17">+NETWORKDAYS.INTL(K191,L191,1)-4</f>
        <v>65</v>
      </c>
      <c r="P191" s="20">
        <v>1</v>
      </c>
      <c r="Q191" s="12"/>
      <c r="R191" s="13" t="str">
        <f t="shared" si="9"/>
        <v>CAAF EPM Filiales Energía</v>
      </c>
      <c r="S191" s="120"/>
    </row>
    <row r="192" spans="1:19" ht="76.5" x14ac:dyDescent="0.25">
      <c r="A192" s="6">
        <v>187</v>
      </c>
      <c r="B192" s="6">
        <v>7718</v>
      </c>
      <c r="C192" s="17" t="s">
        <v>23</v>
      </c>
      <c r="D192" s="18" t="s">
        <v>32</v>
      </c>
      <c r="E192" s="6"/>
      <c r="F192" s="6"/>
      <c r="G192" s="6"/>
      <c r="H192" s="6"/>
      <c r="I192" s="91" t="s">
        <v>233</v>
      </c>
      <c r="J192" s="93" t="s">
        <v>234</v>
      </c>
      <c r="K192" s="99">
        <v>42500</v>
      </c>
      <c r="L192" s="99">
        <v>42585</v>
      </c>
      <c r="M192" s="99">
        <v>42601</v>
      </c>
      <c r="N192" s="10">
        <f t="shared" si="10"/>
        <v>86</v>
      </c>
      <c r="O192" s="101">
        <f t="shared" si="17"/>
        <v>58</v>
      </c>
      <c r="P192" s="20">
        <v>1</v>
      </c>
      <c r="Q192" s="12"/>
      <c r="R192" s="13" t="str">
        <f t="shared" si="9"/>
        <v>CAAF EPM Filiales Energía</v>
      </c>
      <c r="S192" s="120"/>
    </row>
    <row r="193" spans="1:19" ht="25.5" x14ac:dyDescent="0.25">
      <c r="A193" s="6">
        <v>188</v>
      </c>
      <c r="B193" s="6">
        <v>7718</v>
      </c>
      <c r="C193" s="17" t="s">
        <v>23</v>
      </c>
      <c r="D193" s="18" t="s">
        <v>32</v>
      </c>
      <c r="E193" s="6"/>
      <c r="F193" s="6"/>
      <c r="G193" s="6"/>
      <c r="H193" s="6"/>
      <c r="I193" s="91" t="s">
        <v>235</v>
      </c>
      <c r="J193" s="93" t="s">
        <v>229</v>
      </c>
      <c r="K193" s="99">
        <v>42506</v>
      </c>
      <c r="L193" s="99">
        <v>42587</v>
      </c>
      <c r="M193" s="99">
        <v>42606</v>
      </c>
      <c r="N193" s="10">
        <f t="shared" si="10"/>
        <v>82</v>
      </c>
      <c r="O193" s="101">
        <f t="shared" si="17"/>
        <v>56</v>
      </c>
      <c r="P193" s="20">
        <v>1</v>
      </c>
      <c r="Q193" s="12"/>
      <c r="R193" s="13" t="str">
        <f t="shared" si="9"/>
        <v>CAAF EPM Filiales Energía</v>
      </c>
      <c r="S193" s="120"/>
    </row>
    <row r="194" spans="1:19" ht="25.5" x14ac:dyDescent="0.25">
      <c r="A194" s="6">
        <v>189</v>
      </c>
      <c r="B194" s="6">
        <v>7718</v>
      </c>
      <c r="C194" s="17" t="s">
        <v>23</v>
      </c>
      <c r="D194" s="18" t="s">
        <v>32</v>
      </c>
      <c r="E194" s="6"/>
      <c r="F194" s="6"/>
      <c r="G194" s="6"/>
      <c r="H194" s="6"/>
      <c r="I194" s="91" t="s">
        <v>235</v>
      </c>
      <c r="J194" s="93" t="s">
        <v>231</v>
      </c>
      <c r="K194" s="99">
        <v>42604</v>
      </c>
      <c r="L194" s="99">
        <v>42689</v>
      </c>
      <c r="M194" s="99">
        <v>42710</v>
      </c>
      <c r="N194" s="10">
        <f t="shared" si="10"/>
        <v>86</v>
      </c>
      <c r="O194" s="101">
        <f t="shared" ref="O194:O195" si="18">+NETWORKDAYS.INTL(K194,L194,1)-3</f>
        <v>59</v>
      </c>
      <c r="P194" s="20">
        <v>1</v>
      </c>
      <c r="Q194" s="12"/>
      <c r="R194" s="13" t="str">
        <f t="shared" si="9"/>
        <v>CAAF EPM Filiales Energía</v>
      </c>
      <c r="S194" s="120"/>
    </row>
    <row r="195" spans="1:19" ht="25.5" x14ac:dyDescent="0.25">
      <c r="A195" s="6">
        <v>190</v>
      </c>
      <c r="B195" s="6">
        <v>7718</v>
      </c>
      <c r="C195" s="17" t="s">
        <v>23</v>
      </c>
      <c r="D195" s="18" t="s">
        <v>32</v>
      </c>
      <c r="E195" s="6"/>
      <c r="F195" s="6"/>
      <c r="G195" s="6"/>
      <c r="H195" s="6"/>
      <c r="I195" s="91" t="s">
        <v>235</v>
      </c>
      <c r="J195" s="93" t="s">
        <v>232</v>
      </c>
      <c r="K195" s="99">
        <v>42608</v>
      </c>
      <c r="L195" s="99">
        <v>42691</v>
      </c>
      <c r="M195" s="99">
        <v>42711</v>
      </c>
      <c r="N195" s="10">
        <f t="shared" si="10"/>
        <v>84</v>
      </c>
      <c r="O195" s="101">
        <f t="shared" si="18"/>
        <v>57</v>
      </c>
      <c r="P195" s="20">
        <v>1</v>
      </c>
      <c r="Q195" s="12"/>
      <c r="R195" s="13" t="str">
        <f t="shared" si="9"/>
        <v>CAAF EPM Filiales Energía</v>
      </c>
      <c r="S195" s="120"/>
    </row>
    <row r="196" spans="1:19" ht="76.5" x14ac:dyDescent="0.25">
      <c r="A196" s="6">
        <v>191</v>
      </c>
      <c r="B196" s="6">
        <v>7718</v>
      </c>
      <c r="C196" s="17" t="s">
        <v>23</v>
      </c>
      <c r="D196" s="18" t="s">
        <v>32</v>
      </c>
      <c r="E196" s="6"/>
      <c r="F196" s="6"/>
      <c r="G196" s="6"/>
      <c r="H196" s="6"/>
      <c r="I196" s="91" t="s">
        <v>236</v>
      </c>
      <c r="J196" s="93" t="s">
        <v>234</v>
      </c>
      <c r="K196" s="99">
        <v>42614</v>
      </c>
      <c r="L196" s="99">
        <v>42689</v>
      </c>
      <c r="M196" s="99">
        <v>42710</v>
      </c>
      <c r="N196" s="10">
        <f t="shared" si="10"/>
        <v>76</v>
      </c>
      <c r="O196" s="101">
        <f>+NETWORKDAYS.INTL(K196,L196,1)-2</f>
        <v>52</v>
      </c>
      <c r="P196" s="20">
        <v>1</v>
      </c>
      <c r="Q196" s="12"/>
      <c r="R196" s="13" t="str">
        <f t="shared" si="9"/>
        <v>CAAF EPM Filiales Energía</v>
      </c>
      <c r="S196" s="120"/>
    </row>
    <row r="197" spans="1:19" ht="25.5" x14ac:dyDescent="0.25">
      <c r="A197" s="6">
        <v>192</v>
      </c>
      <c r="B197" s="6">
        <v>7719</v>
      </c>
      <c r="C197" s="17" t="s">
        <v>23</v>
      </c>
      <c r="D197" s="18" t="s">
        <v>24</v>
      </c>
      <c r="E197" s="6"/>
      <c r="F197" s="6"/>
      <c r="G197" s="6"/>
      <c r="H197" s="6"/>
      <c r="I197" s="91" t="s">
        <v>208</v>
      </c>
      <c r="J197" s="93" t="s">
        <v>237</v>
      </c>
      <c r="K197" s="99">
        <v>42383</v>
      </c>
      <c r="L197" s="99">
        <v>42538</v>
      </c>
      <c r="M197" s="99">
        <v>42566</v>
      </c>
      <c r="N197" s="10">
        <f t="shared" si="10"/>
        <v>156</v>
      </c>
      <c r="O197" s="101">
        <f>+NETWORKDAYS.INTL(K197,L197,1)-5</f>
        <v>107</v>
      </c>
      <c r="P197" s="20">
        <v>1</v>
      </c>
      <c r="Q197" s="12"/>
      <c r="R197" s="13" t="str">
        <f t="shared" si="9"/>
        <v xml:space="preserve">CAAF EPM II </v>
      </c>
      <c r="S197" s="120"/>
    </row>
    <row r="198" spans="1:19" ht="25.5" x14ac:dyDescent="0.25">
      <c r="A198" s="6">
        <v>193</v>
      </c>
      <c r="B198" s="6">
        <v>7719</v>
      </c>
      <c r="C198" s="17" t="s">
        <v>23</v>
      </c>
      <c r="D198" s="18" t="s">
        <v>32</v>
      </c>
      <c r="E198" s="6"/>
      <c r="F198" s="6"/>
      <c r="G198" s="6"/>
      <c r="H198" s="6"/>
      <c r="I198" s="91" t="s">
        <v>238</v>
      </c>
      <c r="J198" s="93" t="s">
        <v>237</v>
      </c>
      <c r="K198" s="99">
        <v>42541</v>
      </c>
      <c r="L198" s="99">
        <v>42613</v>
      </c>
      <c r="M198" s="99">
        <v>42629</v>
      </c>
      <c r="N198" s="10">
        <f t="shared" si="10"/>
        <v>73</v>
      </c>
      <c r="O198" s="101">
        <f t="shared" ref="O198:O199" si="19">+NETWORKDAYS.INTL(K198,L198,1)-3</f>
        <v>50</v>
      </c>
      <c r="P198" s="20">
        <v>1</v>
      </c>
      <c r="Q198" s="12"/>
      <c r="R198" s="13" t="str">
        <f t="shared" si="9"/>
        <v xml:space="preserve">CAAF EPM II </v>
      </c>
      <c r="S198" s="120"/>
    </row>
    <row r="199" spans="1:19" ht="38.25" x14ac:dyDescent="0.25">
      <c r="A199" s="6">
        <v>194</v>
      </c>
      <c r="B199" s="6">
        <v>7719</v>
      </c>
      <c r="C199" s="17" t="s">
        <v>23</v>
      </c>
      <c r="D199" s="18" t="s">
        <v>32</v>
      </c>
      <c r="E199" s="6"/>
      <c r="F199" s="6"/>
      <c r="G199" s="6"/>
      <c r="H199" s="6"/>
      <c r="I199" s="91" t="s">
        <v>239</v>
      </c>
      <c r="J199" s="93" t="s">
        <v>237</v>
      </c>
      <c r="K199" s="99">
        <v>42541</v>
      </c>
      <c r="L199" s="99">
        <v>42613</v>
      </c>
      <c r="M199" s="99">
        <v>42629</v>
      </c>
      <c r="N199" s="10">
        <f t="shared" si="10"/>
        <v>73</v>
      </c>
      <c r="O199" s="101">
        <f t="shared" si="19"/>
        <v>50</v>
      </c>
      <c r="P199" s="20">
        <v>1</v>
      </c>
      <c r="Q199" s="12"/>
      <c r="R199" s="13" t="str">
        <f t="shared" si="9"/>
        <v xml:space="preserve">CAAF EPM II </v>
      </c>
      <c r="S199" s="120"/>
    </row>
    <row r="200" spans="1:19" ht="25.5" x14ac:dyDescent="0.25">
      <c r="A200" s="6">
        <v>195</v>
      </c>
      <c r="B200" s="6">
        <v>7719</v>
      </c>
      <c r="C200" s="17" t="s">
        <v>23</v>
      </c>
      <c r="D200" s="18" t="s">
        <v>32</v>
      </c>
      <c r="E200" s="6"/>
      <c r="F200" s="6"/>
      <c r="G200" s="6"/>
      <c r="H200" s="6"/>
      <c r="I200" s="91" t="s">
        <v>240</v>
      </c>
      <c r="J200" s="93" t="s">
        <v>237</v>
      </c>
      <c r="K200" s="99">
        <v>42552</v>
      </c>
      <c r="L200" s="99">
        <f t="shared" ref="L200:L205" si="20">+K200+73</f>
        <v>42625</v>
      </c>
      <c r="M200" s="99">
        <v>42639</v>
      </c>
      <c r="N200" s="10">
        <f t="shared" si="10"/>
        <v>74</v>
      </c>
      <c r="O200" s="101">
        <f>+NETWORKDAYS.INTL(K200,L200,1)-3</f>
        <v>49</v>
      </c>
      <c r="P200" s="20">
        <v>1</v>
      </c>
      <c r="Q200" s="12"/>
      <c r="R200" s="13" t="str">
        <f t="shared" si="9"/>
        <v xml:space="preserve">CAAF EPM II </v>
      </c>
      <c r="S200" s="120"/>
    </row>
    <row r="201" spans="1:19" ht="25.5" x14ac:dyDescent="0.25">
      <c r="A201" s="6">
        <v>196</v>
      </c>
      <c r="B201" s="6">
        <v>7719</v>
      </c>
      <c r="C201" s="17" t="s">
        <v>23</v>
      </c>
      <c r="D201" s="18" t="s">
        <v>32</v>
      </c>
      <c r="E201" s="6"/>
      <c r="F201" s="6"/>
      <c r="G201" s="6"/>
      <c r="H201" s="6"/>
      <c r="I201" s="91" t="s">
        <v>241</v>
      </c>
      <c r="J201" s="93" t="s">
        <v>237</v>
      </c>
      <c r="K201" s="99">
        <v>42552</v>
      </c>
      <c r="L201" s="99">
        <f t="shared" si="20"/>
        <v>42625</v>
      </c>
      <c r="M201" s="99">
        <v>42639</v>
      </c>
      <c r="N201" s="10">
        <f t="shared" si="10"/>
        <v>74</v>
      </c>
      <c r="O201" s="101">
        <f t="shared" ref="O201:O205" si="21">+NETWORKDAYS.INTL(K201,L201,1)-3</f>
        <v>49</v>
      </c>
      <c r="P201" s="20">
        <v>1</v>
      </c>
      <c r="Q201" s="12"/>
      <c r="R201" s="13" t="str">
        <f t="shared" si="9"/>
        <v xml:space="preserve">CAAF EPM II </v>
      </c>
      <c r="S201" s="120"/>
    </row>
    <row r="202" spans="1:19" ht="38.25" x14ac:dyDescent="0.25">
      <c r="A202" s="6">
        <v>197</v>
      </c>
      <c r="B202" s="6">
        <v>7719</v>
      </c>
      <c r="C202" s="17" t="s">
        <v>23</v>
      </c>
      <c r="D202" s="18" t="s">
        <v>32</v>
      </c>
      <c r="E202" s="6"/>
      <c r="F202" s="6"/>
      <c r="G202" s="6"/>
      <c r="H202" s="6"/>
      <c r="I202" s="91" t="s">
        <v>242</v>
      </c>
      <c r="J202" s="93" t="s">
        <v>237</v>
      </c>
      <c r="K202" s="99">
        <v>42618</v>
      </c>
      <c r="L202" s="99">
        <f t="shared" si="20"/>
        <v>42691</v>
      </c>
      <c r="M202" s="99">
        <v>42713</v>
      </c>
      <c r="N202" s="10">
        <f t="shared" si="10"/>
        <v>74</v>
      </c>
      <c r="O202" s="101">
        <f t="shared" si="21"/>
        <v>51</v>
      </c>
      <c r="P202" s="20">
        <v>1</v>
      </c>
      <c r="Q202" s="12"/>
      <c r="R202" s="13" t="str">
        <f t="shared" si="9"/>
        <v xml:space="preserve">CAAF EPM II </v>
      </c>
      <c r="S202" s="120"/>
    </row>
    <row r="203" spans="1:19" ht="25.5" x14ac:dyDescent="0.25">
      <c r="A203" s="6">
        <v>198</v>
      </c>
      <c r="B203" s="6">
        <v>7719</v>
      </c>
      <c r="C203" s="17" t="s">
        <v>23</v>
      </c>
      <c r="D203" s="18" t="s">
        <v>32</v>
      </c>
      <c r="E203" s="6"/>
      <c r="F203" s="6"/>
      <c r="G203" s="6"/>
      <c r="H203" s="6"/>
      <c r="I203" s="91" t="s">
        <v>243</v>
      </c>
      <c r="J203" s="93" t="s">
        <v>237</v>
      </c>
      <c r="K203" s="99">
        <v>42618</v>
      </c>
      <c r="L203" s="99">
        <f t="shared" si="20"/>
        <v>42691</v>
      </c>
      <c r="M203" s="99">
        <v>42713</v>
      </c>
      <c r="N203" s="10">
        <f t="shared" si="10"/>
        <v>74</v>
      </c>
      <c r="O203" s="101">
        <f t="shared" si="21"/>
        <v>51</v>
      </c>
      <c r="P203" s="20">
        <v>1</v>
      </c>
      <c r="Q203" s="12"/>
      <c r="R203" s="13" t="str">
        <f t="shared" si="9"/>
        <v xml:space="preserve">CAAF EPM II </v>
      </c>
      <c r="S203" s="120"/>
    </row>
    <row r="204" spans="1:19" ht="25.5" x14ac:dyDescent="0.25">
      <c r="A204" s="6">
        <v>199</v>
      </c>
      <c r="B204" s="6">
        <v>7719</v>
      </c>
      <c r="C204" s="17" t="s">
        <v>23</v>
      </c>
      <c r="D204" s="18" t="s">
        <v>32</v>
      </c>
      <c r="E204" s="6"/>
      <c r="F204" s="6"/>
      <c r="G204" s="6"/>
      <c r="H204" s="6"/>
      <c r="I204" s="91" t="s">
        <v>244</v>
      </c>
      <c r="J204" s="93" t="s">
        <v>237</v>
      </c>
      <c r="K204" s="99">
        <v>42627</v>
      </c>
      <c r="L204" s="99">
        <f t="shared" si="20"/>
        <v>42700</v>
      </c>
      <c r="M204" s="99">
        <v>42718</v>
      </c>
      <c r="N204" s="10">
        <f t="shared" si="10"/>
        <v>74</v>
      </c>
      <c r="O204" s="101">
        <f t="shared" si="21"/>
        <v>50</v>
      </c>
      <c r="P204" s="20">
        <v>1</v>
      </c>
      <c r="Q204" s="12"/>
      <c r="R204" s="13" t="str">
        <f t="shared" si="9"/>
        <v xml:space="preserve">CAAF EPM II </v>
      </c>
      <c r="S204" s="120"/>
    </row>
    <row r="205" spans="1:19" ht="25.5" x14ac:dyDescent="0.25">
      <c r="A205" s="6">
        <v>200</v>
      </c>
      <c r="B205" s="6">
        <v>7719</v>
      </c>
      <c r="C205" s="17" t="s">
        <v>23</v>
      </c>
      <c r="D205" s="18" t="s">
        <v>32</v>
      </c>
      <c r="E205" s="6"/>
      <c r="F205" s="6"/>
      <c r="G205" s="6"/>
      <c r="H205" s="6"/>
      <c r="I205" s="91" t="s">
        <v>243</v>
      </c>
      <c r="J205" s="93" t="s">
        <v>237</v>
      </c>
      <c r="K205" s="99">
        <v>42627</v>
      </c>
      <c r="L205" s="99">
        <f t="shared" si="20"/>
        <v>42700</v>
      </c>
      <c r="M205" s="99">
        <v>42718</v>
      </c>
      <c r="N205" s="10">
        <f t="shared" si="10"/>
        <v>74</v>
      </c>
      <c r="O205" s="101">
        <f t="shared" si="21"/>
        <v>50</v>
      </c>
      <c r="P205" s="20">
        <v>1</v>
      </c>
      <c r="Q205" s="12"/>
      <c r="R205" s="13" t="str">
        <f t="shared" si="9"/>
        <v xml:space="preserve">CAAF EPM II </v>
      </c>
      <c r="S205" s="120"/>
    </row>
    <row r="206" spans="1:19" ht="25.5" x14ac:dyDescent="0.25">
      <c r="A206" s="6">
        <v>201</v>
      </c>
      <c r="B206" s="6">
        <v>7720</v>
      </c>
      <c r="C206" s="17" t="s">
        <v>23</v>
      </c>
      <c r="D206" s="18" t="s">
        <v>32</v>
      </c>
      <c r="E206" s="6"/>
      <c r="F206" s="6"/>
      <c r="G206" s="6"/>
      <c r="H206" s="6"/>
      <c r="I206" s="88" t="s">
        <v>197</v>
      </c>
      <c r="J206" s="93" t="s">
        <v>245</v>
      </c>
      <c r="K206" s="99">
        <v>42383</v>
      </c>
      <c r="L206" s="99">
        <v>42464</v>
      </c>
      <c r="M206" s="99">
        <v>42482</v>
      </c>
      <c r="N206" s="10">
        <f t="shared" si="10"/>
        <v>82</v>
      </c>
      <c r="O206" s="101">
        <f t="shared" ref="O206:O211" si="22">+NETWORKDAYS.INTL(K206,L206,1)-1</f>
        <v>57</v>
      </c>
      <c r="P206" s="20">
        <v>1</v>
      </c>
      <c r="Q206" s="12"/>
      <c r="R206" s="13" t="str">
        <f t="shared" si="9"/>
        <v>CAAF EPM Filiales Aguas</v>
      </c>
      <c r="S206" s="120"/>
    </row>
    <row r="207" spans="1:19" ht="25.5" x14ac:dyDescent="0.25">
      <c r="A207" s="6">
        <v>202</v>
      </c>
      <c r="B207" s="6">
        <v>7720</v>
      </c>
      <c r="C207" s="17" t="s">
        <v>23</v>
      </c>
      <c r="D207" s="18" t="s">
        <v>32</v>
      </c>
      <c r="E207" s="6"/>
      <c r="F207" s="6"/>
      <c r="G207" s="6"/>
      <c r="H207" s="6"/>
      <c r="I207" s="88" t="s">
        <v>197</v>
      </c>
      <c r="J207" s="93" t="s">
        <v>246</v>
      </c>
      <c r="K207" s="99">
        <v>42383</v>
      </c>
      <c r="L207" s="99">
        <v>42465</v>
      </c>
      <c r="M207" s="99">
        <v>42485</v>
      </c>
      <c r="N207" s="10">
        <f t="shared" si="10"/>
        <v>83</v>
      </c>
      <c r="O207" s="101">
        <f t="shared" si="22"/>
        <v>58</v>
      </c>
      <c r="P207" s="20">
        <v>1</v>
      </c>
      <c r="Q207" s="12"/>
      <c r="R207" s="13" t="str">
        <f t="shared" si="9"/>
        <v>CAAF EPM Filiales Aguas</v>
      </c>
      <c r="S207" s="120"/>
    </row>
    <row r="208" spans="1:19" ht="25.5" x14ac:dyDescent="0.25">
      <c r="A208" s="6">
        <v>203</v>
      </c>
      <c r="B208" s="6">
        <v>7720</v>
      </c>
      <c r="C208" s="17" t="s">
        <v>23</v>
      </c>
      <c r="D208" s="18" t="s">
        <v>32</v>
      </c>
      <c r="E208" s="6"/>
      <c r="F208" s="6"/>
      <c r="G208" s="6"/>
      <c r="H208" s="6"/>
      <c r="I208" s="88" t="s">
        <v>197</v>
      </c>
      <c r="J208" s="93" t="s">
        <v>247</v>
      </c>
      <c r="K208" s="99">
        <v>42383</v>
      </c>
      <c r="L208" s="99">
        <v>42471</v>
      </c>
      <c r="M208" s="99">
        <v>42489</v>
      </c>
      <c r="N208" s="10">
        <f t="shared" si="10"/>
        <v>89</v>
      </c>
      <c r="O208" s="101">
        <f t="shared" si="22"/>
        <v>62</v>
      </c>
      <c r="P208" s="20">
        <v>1</v>
      </c>
      <c r="Q208" s="12"/>
      <c r="R208" s="13" t="str">
        <f t="shared" si="9"/>
        <v>CAAF EPM Filiales Aguas</v>
      </c>
      <c r="S208" s="120"/>
    </row>
    <row r="209" spans="1:19" ht="25.5" x14ac:dyDescent="0.25">
      <c r="A209" s="6">
        <v>204</v>
      </c>
      <c r="B209" s="6">
        <v>7720</v>
      </c>
      <c r="C209" s="17" t="s">
        <v>23</v>
      </c>
      <c r="D209" s="18" t="s">
        <v>32</v>
      </c>
      <c r="E209" s="6"/>
      <c r="F209" s="6"/>
      <c r="G209" s="6"/>
      <c r="H209" s="6"/>
      <c r="I209" s="88" t="s">
        <v>197</v>
      </c>
      <c r="J209" s="93" t="s">
        <v>248</v>
      </c>
      <c r="K209" s="99">
        <v>42383</v>
      </c>
      <c r="L209" s="99">
        <v>42471</v>
      </c>
      <c r="M209" s="99">
        <v>42489</v>
      </c>
      <c r="N209" s="10">
        <f t="shared" si="10"/>
        <v>89</v>
      </c>
      <c r="O209" s="101">
        <f t="shared" si="22"/>
        <v>62</v>
      </c>
      <c r="P209" s="20">
        <v>1</v>
      </c>
      <c r="Q209" s="12"/>
      <c r="R209" s="13" t="str">
        <f t="shared" si="9"/>
        <v>CAAF EPM Filiales Aguas</v>
      </c>
      <c r="S209" s="120"/>
    </row>
    <row r="210" spans="1:19" ht="25.5" x14ac:dyDescent="0.25">
      <c r="A210" s="6">
        <v>205</v>
      </c>
      <c r="B210" s="6">
        <v>7720</v>
      </c>
      <c r="C210" s="17" t="s">
        <v>23</v>
      </c>
      <c r="D210" s="18" t="s">
        <v>32</v>
      </c>
      <c r="E210" s="6"/>
      <c r="F210" s="6"/>
      <c r="G210" s="6"/>
      <c r="H210" s="6"/>
      <c r="I210" s="88" t="s">
        <v>197</v>
      </c>
      <c r="J210" s="93" t="s">
        <v>249</v>
      </c>
      <c r="K210" s="99">
        <v>42383</v>
      </c>
      <c r="L210" s="99">
        <v>42467</v>
      </c>
      <c r="M210" s="99">
        <v>42493</v>
      </c>
      <c r="N210" s="10">
        <f t="shared" si="10"/>
        <v>85</v>
      </c>
      <c r="O210" s="101">
        <f t="shared" si="22"/>
        <v>60</v>
      </c>
      <c r="P210" s="20">
        <v>1</v>
      </c>
      <c r="Q210" s="12"/>
      <c r="R210" s="13" t="str">
        <f t="shared" si="9"/>
        <v>CAAF EPM Filiales Aguas</v>
      </c>
      <c r="S210" s="120"/>
    </row>
    <row r="211" spans="1:19" ht="25.5" x14ac:dyDescent="0.25">
      <c r="A211" s="6">
        <v>206</v>
      </c>
      <c r="B211" s="6">
        <v>7720</v>
      </c>
      <c r="C211" s="17" t="s">
        <v>23</v>
      </c>
      <c r="D211" s="18" t="s">
        <v>32</v>
      </c>
      <c r="E211" s="6"/>
      <c r="F211" s="6"/>
      <c r="G211" s="6"/>
      <c r="H211" s="6"/>
      <c r="I211" s="88" t="s">
        <v>197</v>
      </c>
      <c r="J211" s="93" t="s">
        <v>250</v>
      </c>
      <c r="K211" s="99">
        <v>42383</v>
      </c>
      <c r="L211" s="99">
        <v>42466</v>
      </c>
      <c r="M211" s="99">
        <v>42492</v>
      </c>
      <c r="N211" s="10">
        <f t="shared" si="10"/>
        <v>84</v>
      </c>
      <c r="O211" s="101">
        <f t="shared" si="22"/>
        <v>59</v>
      </c>
      <c r="P211" s="20">
        <v>1</v>
      </c>
      <c r="Q211" s="12"/>
      <c r="R211" s="13" t="str">
        <f t="shared" si="9"/>
        <v>CAAF EPM Filiales Aguas</v>
      </c>
      <c r="S211" s="120"/>
    </row>
    <row r="212" spans="1:19" x14ac:dyDescent="0.25">
      <c r="A212" s="6">
        <v>207</v>
      </c>
      <c r="B212" s="6">
        <v>7720</v>
      </c>
      <c r="C212" s="17" t="s">
        <v>23</v>
      </c>
      <c r="D212" s="18" t="s">
        <v>24</v>
      </c>
      <c r="E212" s="6"/>
      <c r="F212" s="6"/>
      <c r="G212" s="6"/>
      <c r="H212" s="6"/>
      <c r="I212" s="88" t="s">
        <v>208</v>
      </c>
      <c r="J212" s="93" t="s">
        <v>248</v>
      </c>
      <c r="K212" s="99">
        <v>42492</v>
      </c>
      <c r="L212" s="99">
        <v>42580</v>
      </c>
      <c r="M212" s="99">
        <v>42604</v>
      </c>
      <c r="N212" s="10">
        <f t="shared" si="10"/>
        <v>89</v>
      </c>
      <c r="O212" s="101">
        <f>+NETWORKDAYS.INTL(K212,L212,1)-5</f>
        <v>60</v>
      </c>
      <c r="P212" s="20">
        <v>1</v>
      </c>
      <c r="Q212" s="12"/>
      <c r="R212" s="13" t="str">
        <f t="shared" si="9"/>
        <v>CAAF EPM Filiales Aguas</v>
      </c>
      <c r="S212" s="120"/>
    </row>
    <row r="213" spans="1:19" ht="25.5" x14ac:dyDescent="0.25">
      <c r="A213" s="6">
        <v>208</v>
      </c>
      <c r="B213" s="6">
        <v>7720</v>
      </c>
      <c r="C213" s="17" t="s">
        <v>23</v>
      </c>
      <c r="D213" s="18" t="s">
        <v>32</v>
      </c>
      <c r="E213" s="6"/>
      <c r="F213" s="6"/>
      <c r="G213" s="6"/>
      <c r="H213" s="6"/>
      <c r="I213" s="88" t="s">
        <v>251</v>
      </c>
      <c r="J213" s="93" t="s">
        <v>250</v>
      </c>
      <c r="K213" s="99">
        <v>42492</v>
      </c>
      <c r="L213" s="99">
        <v>42579</v>
      </c>
      <c r="M213" s="99">
        <v>42604</v>
      </c>
      <c r="N213" s="10">
        <f t="shared" si="10"/>
        <v>88</v>
      </c>
      <c r="O213" s="101">
        <f t="shared" ref="O213:O214" si="23">+NETWORKDAYS.INTL(K213,L213,1)-5</f>
        <v>59</v>
      </c>
      <c r="P213" s="20">
        <v>1</v>
      </c>
      <c r="Q213" s="12"/>
      <c r="R213" s="13" t="str">
        <f t="shared" si="9"/>
        <v>CAAF EPM Filiales Aguas</v>
      </c>
      <c r="S213" s="120"/>
    </row>
    <row r="214" spans="1:19" x14ac:dyDescent="0.25">
      <c r="A214" s="6">
        <v>209</v>
      </c>
      <c r="B214" s="6">
        <v>7720</v>
      </c>
      <c r="C214" s="17" t="s">
        <v>23</v>
      </c>
      <c r="D214" s="18" t="s">
        <v>32</v>
      </c>
      <c r="E214" s="6"/>
      <c r="F214" s="6"/>
      <c r="G214" s="6"/>
      <c r="H214" s="6"/>
      <c r="I214" s="88" t="s">
        <v>252</v>
      </c>
      <c r="J214" s="93" t="s">
        <v>247</v>
      </c>
      <c r="K214" s="99">
        <v>42492</v>
      </c>
      <c r="L214" s="99">
        <v>42579</v>
      </c>
      <c r="M214" s="99">
        <v>42604</v>
      </c>
      <c r="N214" s="10">
        <f t="shared" si="10"/>
        <v>88</v>
      </c>
      <c r="O214" s="101">
        <f t="shared" si="23"/>
        <v>59</v>
      </c>
      <c r="P214" s="20">
        <v>1</v>
      </c>
      <c r="Q214" s="12"/>
      <c r="R214" s="13" t="str">
        <f t="shared" si="9"/>
        <v>CAAF EPM Filiales Aguas</v>
      </c>
      <c r="S214" s="120"/>
    </row>
    <row r="215" spans="1:19" x14ac:dyDescent="0.25">
      <c r="A215" s="6">
        <v>210</v>
      </c>
      <c r="B215" s="6">
        <v>7720</v>
      </c>
      <c r="C215" s="17" t="s">
        <v>23</v>
      </c>
      <c r="D215" s="18" t="s">
        <v>32</v>
      </c>
      <c r="E215" s="6"/>
      <c r="F215" s="6"/>
      <c r="G215" s="6"/>
      <c r="H215" s="6"/>
      <c r="I215" s="88" t="s">
        <v>253</v>
      </c>
      <c r="J215" s="93" t="s">
        <v>228</v>
      </c>
      <c r="K215" s="99">
        <v>42604</v>
      </c>
      <c r="L215" s="99">
        <v>42691</v>
      </c>
      <c r="M215" s="99">
        <v>42710</v>
      </c>
      <c r="N215" s="10">
        <f t="shared" si="10"/>
        <v>88</v>
      </c>
      <c r="O215" s="101">
        <f t="shared" ref="O215:O216" si="24">+NETWORKDAYS.INTL(K215,L215,1)-3</f>
        <v>61</v>
      </c>
      <c r="P215" s="20">
        <v>1</v>
      </c>
      <c r="Q215" s="12"/>
      <c r="R215" s="13" t="str">
        <f t="shared" si="9"/>
        <v>CAAF EPM Filiales Aguas</v>
      </c>
      <c r="S215" s="120"/>
    </row>
    <row r="216" spans="1:19" ht="25.5" x14ac:dyDescent="0.25">
      <c r="A216" s="6">
        <v>211</v>
      </c>
      <c r="B216" s="6">
        <v>7720</v>
      </c>
      <c r="C216" s="17" t="s">
        <v>23</v>
      </c>
      <c r="D216" s="18" t="s">
        <v>32</v>
      </c>
      <c r="E216" s="6"/>
      <c r="F216" s="6"/>
      <c r="G216" s="6"/>
      <c r="H216" s="6"/>
      <c r="I216" s="91" t="s">
        <v>254</v>
      </c>
      <c r="J216" s="93" t="s">
        <v>255</v>
      </c>
      <c r="K216" s="99">
        <v>42604</v>
      </c>
      <c r="L216" s="99">
        <v>42691</v>
      </c>
      <c r="M216" s="99">
        <v>42710</v>
      </c>
      <c r="N216" s="10">
        <f t="shared" si="10"/>
        <v>88</v>
      </c>
      <c r="O216" s="101">
        <f t="shared" si="24"/>
        <v>61</v>
      </c>
      <c r="P216" s="20">
        <v>1</v>
      </c>
      <c r="Q216" s="12"/>
      <c r="R216" s="13" t="str">
        <f t="shared" si="9"/>
        <v>CAAF EPM Filiales Aguas</v>
      </c>
      <c r="S216" s="120"/>
    </row>
    <row r="217" spans="1:19" x14ac:dyDescent="0.25">
      <c r="A217" s="6">
        <v>212</v>
      </c>
      <c r="B217" s="6">
        <v>7720</v>
      </c>
      <c r="C217" s="17" t="s">
        <v>23</v>
      </c>
      <c r="D217" s="18" t="s">
        <v>32</v>
      </c>
      <c r="E217" s="6"/>
      <c r="F217" s="6"/>
      <c r="G217" s="6"/>
      <c r="H217" s="6"/>
      <c r="I217" s="88" t="s">
        <v>253</v>
      </c>
      <c r="J217" s="93" t="s">
        <v>228</v>
      </c>
      <c r="K217" s="99">
        <v>42615</v>
      </c>
      <c r="L217" s="99">
        <v>42698</v>
      </c>
      <c r="M217" s="99">
        <v>42716</v>
      </c>
      <c r="N217" s="10">
        <f t="shared" si="10"/>
        <v>84</v>
      </c>
      <c r="O217" s="101">
        <f>+NETWORKDAYS.INTL(K217,L217,1)-3</f>
        <v>57</v>
      </c>
      <c r="P217" s="20">
        <v>1</v>
      </c>
      <c r="Q217" s="12"/>
      <c r="R217" s="13" t="str">
        <f t="shared" si="9"/>
        <v>CAAF EPM Filiales Aguas</v>
      </c>
      <c r="S217" s="120"/>
    </row>
    <row r="218" spans="1:19" ht="25.5" x14ac:dyDescent="0.25">
      <c r="A218" s="6">
        <v>213</v>
      </c>
      <c r="B218" s="6">
        <v>7721</v>
      </c>
      <c r="C218" s="17" t="s">
        <v>23</v>
      </c>
      <c r="D218" s="18" t="s">
        <v>32</v>
      </c>
      <c r="E218" s="6"/>
      <c r="F218" s="6"/>
      <c r="G218" s="6"/>
      <c r="H218" s="6"/>
      <c r="I218" s="91" t="s">
        <v>197</v>
      </c>
      <c r="J218" s="93" t="s">
        <v>256</v>
      </c>
      <c r="K218" s="99">
        <v>42383</v>
      </c>
      <c r="L218" s="99">
        <v>42474</v>
      </c>
      <c r="M218" s="99">
        <v>42506</v>
      </c>
      <c r="N218" s="10">
        <f t="shared" si="10"/>
        <v>92</v>
      </c>
      <c r="O218" s="101">
        <f t="shared" ref="O218:O223" si="25">+NETWORKDAYS.INTL(K218,L218,1)-1</f>
        <v>65</v>
      </c>
      <c r="P218" s="20">
        <v>1</v>
      </c>
      <c r="Q218" s="12"/>
      <c r="R218" s="13" t="str">
        <f t="shared" si="9"/>
        <v>CAAF Telecomunicaciones</v>
      </c>
      <c r="S218" s="120"/>
    </row>
    <row r="219" spans="1:19" ht="25.5" x14ac:dyDescent="0.25">
      <c r="A219" s="6">
        <v>214</v>
      </c>
      <c r="B219" s="6">
        <v>7721</v>
      </c>
      <c r="C219" s="17" t="s">
        <v>23</v>
      </c>
      <c r="D219" s="18" t="s">
        <v>32</v>
      </c>
      <c r="E219" s="6"/>
      <c r="F219" s="6"/>
      <c r="G219" s="6"/>
      <c r="H219" s="6"/>
      <c r="I219" s="91" t="s">
        <v>197</v>
      </c>
      <c r="J219" s="93" t="s">
        <v>257</v>
      </c>
      <c r="K219" s="99">
        <v>42383</v>
      </c>
      <c r="L219" s="99">
        <v>42466</v>
      </c>
      <c r="M219" s="99">
        <v>42489</v>
      </c>
      <c r="N219" s="10">
        <f t="shared" si="10"/>
        <v>84</v>
      </c>
      <c r="O219" s="101">
        <f t="shared" si="25"/>
        <v>59</v>
      </c>
      <c r="P219" s="20">
        <v>1</v>
      </c>
      <c r="Q219" s="12"/>
      <c r="R219" s="13" t="str">
        <f t="shared" si="9"/>
        <v>CAAF Telecomunicaciones</v>
      </c>
      <c r="S219" s="120"/>
    </row>
    <row r="220" spans="1:19" ht="25.5" x14ac:dyDescent="0.25">
      <c r="A220" s="6">
        <v>215</v>
      </c>
      <c r="B220" s="6">
        <v>7721</v>
      </c>
      <c r="C220" s="17" t="s">
        <v>23</v>
      </c>
      <c r="D220" s="18" t="s">
        <v>32</v>
      </c>
      <c r="E220" s="6"/>
      <c r="F220" s="6"/>
      <c r="G220" s="6"/>
      <c r="H220" s="6"/>
      <c r="I220" s="91" t="s">
        <v>197</v>
      </c>
      <c r="J220" s="93" t="s">
        <v>258</v>
      </c>
      <c r="K220" s="99">
        <v>42383</v>
      </c>
      <c r="L220" s="99">
        <v>42471</v>
      </c>
      <c r="M220" s="99">
        <v>42496</v>
      </c>
      <c r="N220" s="10">
        <f t="shared" si="10"/>
        <v>89</v>
      </c>
      <c r="O220" s="101">
        <f t="shared" si="25"/>
        <v>62</v>
      </c>
      <c r="P220" s="20">
        <v>1</v>
      </c>
      <c r="Q220" s="12"/>
      <c r="R220" s="13" t="str">
        <f t="shared" si="9"/>
        <v>CAAF Telecomunicaciones</v>
      </c>
      <c r="S220" s="120"/>
    </row>
    <row r="221" spans="1:19" ht="25.5" x14ac:dyDescent="0.25">
      <c r="A221" s="6">
        <v>216</v>
      </c>
      <c r="B221" s="6">
        <v>7721</v>
      </c>
      <c r="C221" s="17" t="s">
        <v>23</v>
      </c>
      <c r="D221" s="18" t="s">
        <v>32</v>
      </c>
      <c r="E221" s="6"/>
      <c r="F221" s="6"/>
      <c r="G221" s="6"/>
      <c r="H221" s="6"/>
      <c r="I221" s="91" t="s">
        <v>197</v>
      </c>
      <c r="J221" s="93" t="s">
        <v>259</v>
      </c>
      <c r="K221" s="99">
        <v>42383</v>
      </c>
      <c r="L221" s="99">
        <v>42472</v>
      </c>
      <c r="M221" s="99">
        <v>42495</v>
      </c>
      <c r="N221" s="10">
        <f t="shared" si="10"/>
        <v>90</v>
      </c>
      <c r="O221" s="101">
        <f t="shared" si="25"/>
        <v>63</v>
      </c>
      <c r="P221" s="20">
        <v>1</v>
      </c>
      <c r="Q221" s="12"/>
      <c r="R221" s="13" t="str">
        <f t="shared" si="9"/>
        <v>CAAF Telecomunicaciones</v>
      </c>
      <c r="S221" s="120"/>
    </row>
    <row r="222" spans="1:19" ht="25.5" x14ac:dyDescent="0.25">
      <c r="A222" s="6">
        <v>217</v>
      </c>
      <c r="B222" s="6">
        <v>7721</v>
      </c>
      <c r="C222" s="17" t="s">
        <v>23</v>
      </c>
      <c r="D222" s="18" t="s">
        <v>32</v>
      </c>
      <c r="E222" s="6"/>
      <c r="F222" s="6"/>
      <c r="G222" s="6"/>
      <c r="H222" s="6"/>
      <c r="I222" s="91" t="s">
        <v>197</v>
      </c>
      <c r="J222" s="93" t="s">
        <v>260</v>
      </c>
      <c r="K222" s="99">
        <v>42383</v>
      </c>
      <c r="L222" s="99">
        <v>42468</v>
      </c>
      <c r="M222" s="99">
        <v>42493</v>
      </c>
      <c r="N222" s="10">
        <f t="shared" si="10"/>
        <v>86</v>
      </c>
      <c r="O222" s="101">
        <f t="shared" si="25"/>
        <v>61</v>
      </c>
      <c r="P222" s="20">
        <v>1</v>
      </c>
      <c r="Q222" s="12"/>
      <c r="R222" s="13" t="str">
        <f t="shared" si="9"/>
        <v>CAAF Telecomunicaciones</v>
      </c>
      <c r="S222" s="120"/>
    </row>
    <row r="223" spans="1:19" ht="25.5" x14ac:dyDescent="0.25">
      <c r="A223" s="6">
        <v>218</v>
      </c>
      <c r="B223" s="6">
        <v>7721</v>
      </c>
      <c r="C223" s="17" t="s">
        <v>23</v>
      </c>
      <c r="D223" s="18" t="s">
        <v>32</v>
      </c>
      <c r="E223" s="6"/>
      <c r="F223" s="6"/>
      <c r="G223" s="6"/>
      <c r="H223" s="6"/>
      <c r="I223" s="91" t="s">
        <v>197</v>
      </c>
      <c r="J223" s="93" t="s">
        <v>261</v>
      </c>
      <c r="K223" s="99">
        <v>42383</v>
      </c>
      <c r="L223" s="99">
        <v>42471</v>
      </c>
      <c r="M223" s="99">
        <v>42494</v>
      </c>
      <c r="N223" s="10">
        <f t="shared" si="10"/>
        <v>89</v>
      </c>
      <c r="O223" s="101">
        <f t="shared" si="25"/>
        <v>62</v>
      </c>
      <c r="P223" s="20">
        <v>1</v>
      </c>
      <c r="Q223" s="12"/>
      <c r="R223" s="13" t="str">
        <f t="shared" si="9"/>
        <v>CAAF Telecomunicaciones</v>
      </c>
      <c r="S223" s="120"/>
    </row>
    <row r="224" spans="1:19" x14ac:dyDescent="0.25">
      <c r="A224" s="6">
        <v>219</v>
      </c>
      <c r="B224" s="6">
        <v>7721</v>
      </c>
      <c r="C224" s="17" t="s">
        <v>23</v>
      </c>
      <c r="D224" s="18" t="s">
        <v>24</v>
      </c>
      <c r="E224" s="6"/>
      <c r="F224" s="6"/>
      <c r="G224" s="6"/>
      <c r="H224" s="6"/>
      <c r="I224" s="91" t="s">
        <v>208</v>
      </c>
      <c r="J224" s="93" t="s">
        <v>259</v>
      </c>
      <c r="K224" s="99">
        <v>42488</v>
      </c>
      <c r="L224" s="99">
        <v>42586</v>
      </c>
      <c r="M224" s="99">
        <v>42613</v>
      </c>
      <c r="N224" s="10">
        <f t="shared" si="10"/>
        <v>99</v>
      </c>
      <c r="O224" s="101">
        <f>+NETWORKDAYS.INTL(K224,L224,1)-5</f>
        <v>66</v>
      </c>
      <c r="P224" s="20">
        <v>1</v>
      </c>
      <c r="Q224" s="12"/>
      <c r="R224" s="13" t="str">
        <f t="shared" si="9"/>
        <v>CAAF Telecomunicaciones</v>
      </c>
      <c r="S224" s="120"/>
    </row>
    <row r="225" spans="1:19" x14ac:dyDescent="0.25">
      <c r="A225" s="6">
        <v>220</v>
      </c>
      <c r="B225" s="6">
        <v>7721</v>
      </c>
      <c r="C225" s="17" t="s">
        <v>23</v>
      </c>
      <c r="D225" s="18" t="s">
        <v>24</v>
      </c>
      <c r="E225" s="6"/>
      <c r="F225" s="6"/>
      <c r="G225" s="6"/>
      <c r="H225" s="6"/>
      <c r="I225" s="91" t="s">
        <v>208</v>
      </c>
      <c r="J225" s="93" t="s">
        <v>256</v>
      </c>
      <c r="K225" s="99">
        <v>42488</v>
      </c>
      <c r="L225" s="99">
        <f>+K225+106</f>
        <v>42594</v>
      </c>
      <c r="M225" s="99">
        <v>42622</v>
      </c>
      <c r="N225" s="10">
        <f t="shared" si="10"/>
        <v>107</v>
      </c>
      <c r="O225" s="101">
        <f>+NETWORKDAYS.INTL(K225,L225,1)-5</f>
        <v>72</v>
      </c>
      <c r="P225" s="20">
        <v>1</v>
      </c>
      <c r="Q225" s="12"/>
      <c r="R225" s="13" t="str">
        <f t="shared" si="9"/>
        <v>CAAF Telecomunicaciones</v>
      </c>
      <c r="S225" s="120"/>
    </row>
    <row r="226" spans="1:19" ht="25.5" x14ac:dyDescent="0.25">
      <c r="A226" s="6">
        <v>221</v>
      </c>
      <c r="B226" s="6">
        <v>7721</v>
      </c>
      <c r="C226" s="17" t="s">
        <v>23</v>
      </c>
      <c r="D226" s="18" t="s">
        <v>32</v>
      </c>
      <c r="E226" s="6"/>
      <c r="F226" s="6"/>
      <c r="G226" s="6"/>
      <c r="H226" s="6"/>
      <c r="I226" s="91" t="s">
        <v>262</v>
      </c>
      <c r="J226" s="93" t="s">
        <v>261</v>
      </c>
      <c r="K226" s="99">
        <v>42590</v>
      </c>
      <c r="L226" s="99">
        <v>42682</v>
      </c>
      <c r="M226" s="99">
        <v>42705</v>
      </c>
      <c r="N226" s="10">
        <f t="shared" si="10"/>
        <v>93</v>
      </c>
      <c r="O226" s="101">
        <f t="shared" ref="O226:O228" si="26">+NETWORKDAYS.INTL(K226,L226,1)-3</f>
        <v>64</v>
      </c>
      <c r="P226" s="20">
        <v>1</v>
      </c>
      <c r="Q226" s="12"/>
      <c r="R226" s="13" t="str">
        <f t="shared" si="9"/>
        <v>CAAF Telecomunicaciones</v>
      </c>
      <c r="S226" s="120"/>
    </row>
    <row r="227" spans="1:19" x14ac:dyDescent="0.25">
      <c r="A227" s="6">
        <v>222</v>
      </c>
      <c r="B227" s="6">
        <v>7721</v>
      </c>
      <c r="C227" s="17" t="s">
        <v>23</v>
      </c>
      <c r="D227" s="18" t="s">
        <v>32</v>
      </c>
      <c r="E227" s="6"/>
      <c r="F227" s="6"/>
      <c r="G227" s="6"/>
      <c r="H227" s="6"/>
      <c r="I227" s="95" t="s">
        <v>263</v>
      </c>
      <c r="J227" s="93" t="s">
        <v>256</v>
      </c>
      <c r="K227" s="99">
        <v>42590</v>
      </c>
      <c r="L227" s="99">
        <v>42682</v>
      </c>
      <c r="M227" s="99">
        <v>42705</v>
      </c>
      <c r="N227" s="10">
        <f t="shared" si="10"/>
        <v>93</v>
      </c>
      <c r="O227" s="101">
        <f t="shared" si="26"/>
        <v>64</v>
      </c>
      <c r="P227" s="20">
        <v>1</v>
      </c>
      <c r="Q227" s="12"/>
      <c r="R227" s="13" t="str">
        <f t="shared" si="9"/>
        <v>CAAF Telecomunicaciones</v>
      </c>
      <c r="S227" s="120"/>
    </row>
    <row r="228" spans="1:19" x14ac:dyDescent="0.25">
      <c r="A228" s="6">
        <v>223</v>
      </c>
      <c r="B228" s="6">
        <v>7721</v>
      </c>
      <c r="C228" s="17" t="s">
        <v>23</v>
      </c>
      <c r="D228" s="18" t="s">
        <v>32</v>
      </c>
      <c r="E228" s="6"/>
      <c r="F228" s="6"/>
      <c r="G228" s="6"/>
      <c r="H228" s="6"/>
      <c r="I228" s="95" t="s">
        <v>263</v>
      </c>
      <c r="J228" s="93" t="s">
        <v>256</v>
      </c>
      <c r="K228" s="99">
        <v>42604</v>
      </c>
      <c r="L228" s="99">
        <v>42692</v>
      </c>
      <c r="M228" s="99">
        <v>42709</v>
      </c>
      <c r="N228" s="10">
        <f t="shared" si="10"/>
        <v>89</v>
      </c>
      <c r="O228" s="101">
        <f t="shared" si="26"/>
        <v>62</v>
      </c>
      <c r="P228" s="20">
        <v>1</v>
      </c>
      <c r="Q228" s="12"/>
      <c r="R228" s="13" t="str">
        <f t="shared" si="9"/>
        <v>CAAF Telecomunicaciones</v>
      </c>
      <c r="S228" s="120"/>
    </row>
    <row r="229" spans="1:19" x14ac:dyDescent="0.25">
      <c r="A229" s="6">
        <v>224</v>
      </c>
      <c r="B229" s="6">
        <v>7721</v>
      </c>
      <c r="C229" s="17" t="s">
        <v>23</v>
      </c>
      <c r="D229" s="18" t="s">
        <v>32</v>
      </c>
      <c r="E229" s="6"/>
      <c r="F229" s="6"/>
      <c r="G229" s="6"/>
      <c r="H229" s="6"/>
      <c r="I229" s="95" t="s">
        <v>263</v>
      </c>
      <c r="J229" s="93" t="s">
        <v>228</v>
      </c>
      <c r="K229" s="99">
        <v>42604</v>
      </c>
      <c r="L229" s="99">
        <v>42695</v>
      </c>
      <c r="M229" s="99">
        <v>42710</v>
      </c>
      <c r="N229" s="10">
        <f t="shared" si="10"/>
        <v>92</v>
      </c>
      <c r="O229" s="101">
        <f>+NETWORKDAYS.INTL(K229,L229,1)-4</f>
        <v>62</v>
      </c>
      <c r="P229" s="20">
        <v>1</v>
      </c>
      <c r="Q229" s="12"/>
      <c r="R229" s="13" t="str">
        <f t="shared" si="9"/>
        <v>CAAF Telecomunicaciones</v>
      </c>
      <c r="S229" s="120"/>
    </row>
    <row r="230" spans="1:19" ht="25.5" x14ac:dyDescent="0.25">
      <c r="A230" s="6">
        <v>225</v>
      </c>
      <c r="B230" s="6">
        <v>7722</v>
      </c>
      <c r="C230" s="17" t="s">
        <v>23</v>
      </c>
      <c r="D230" s="18" t="s">
        <v>32</v>
      </c>
      <c r="E230" s="6"/>
      <c r="F230" s="6"/>
      <c r="G230" s="6"/>
      <c r="H230" s="6"/>
      <c r="I230" s="88" t="s">
        <v>197</v>
      </c>
      <c r="J230" s="93" t="s">
        <v>237</v>
      </c>
      <c r="K230" s="99">
        <v>42383</v>
      </c>
      <c r="L230" s="99">
        <v>42475</v>
      </c>
      <c r="M230" s="99">
        <v>42506</v>
      </c>
      <c r="N230" s="10">
        <f t="shared" si="10"/>
        <v>93</v>
      </c>
      <c r="O230" s="101">
        <f t="shared" ref="O230:O232" si="27">+NETWORKDAYS.INTL(K230,L230,1)-1</f>
        <v>66</v>
      </c>
      <c r="P230" s="20">
        <v>1</v>
      </c>
      <c r="Q230" s="12"/>
      <c r="R230" s="13" t="str">
        <f t="shared" si="9"/>
        <v>CAAF EPM I</v>
      </c>
      <c r="S230" s="120"/>
    </row>
    <row r="231" spans="1:19" ht="25.5" x14ac:dyDescent="0.25">
      <c r="A231" s="6">
        <v>226</v>
      </c>
      <c r="B231" s="6">
        <v>7722</v>
      </c>
      <c r="C231" s="17" t="s">
        <v>23</v>
      </c>
      <c r="D231" s="18" t="s">
        <v>32</v>
      </c>
      <c r="E231" s="6"/>
      <c r="F231" s="6"/>
      <c r="G231" s="6"/>
      <c r="H231" s="6"/>
      <c r="I231" s="88" t="s">
        <v>197</v>
      </c>
      <c r="J231" s="93" t="s">
        <v>264</v>
      </c>
      <c r="K231" s="99">
        <v>42383</v>
      </c>
      <c r="L231" s="99">
        <v>42473</v>
      </c>
      <c r="M231" s="99">
        <v>42496</v>
      </c>
      <c r="N231" s="10">
        <f t="shared" si="10"/>
        <v>91</v>
      </c>
      <c r="O231" s="101">
        <f t="shared" si="27"/>
        <v>64</v>
      </c>
      <c r="P231" s="20">
        <v>1</v>
      </c>
      <c r="Q231" s="12"/>
      <c r="R231" s="13" t="str">
        <f t="shared" si="9"/>
        <v>CAAF EPM I</v>
      </c>
      <c r="S231" s="120"/>
    </row>
    <row r="232" spans="1:19" ht="25.5" x14ac:dyDescent="0.25">
      <c r="A232" s="6">
        <v>227</v>
      </c>
      <c r="B232" s="6">
        <v>7722</v>
      </c>
      <c r="C232" s="17" t="s">
        <v>23</v>
      </c>
      <c r="D232" s="18" t="s">
        <v>32</v>
      </c>
      <c r="E232" s="6"/>
      <c r="F232" s="6"/>
      <c r="G232" s="6"/>
      <c r="H232" s="6"/>
      <c r="I232" s="88" t="s">
        <v>197</v>
      </c>
      <c r="J232" s="93" t="s">
        <v>265</v>
      </c>
      <c r="K232" s="99">
        <v>42383</v>
      </c>
      <c r="L232" s="99">
        <v>42465</v>
      </c>
      <c r="M232" s="99">
        <v>42488</v>
      </c>
      <c r="N232" s="10">
        <f t="shared" si="10"/>
        <v>83</v>
      </c>
      <c r="O232" s="101">
        <f t="shared" si="27"/>
        <v>58</v>
      </c>
      <c r="P232" s="20">
        <v>1</v>
      </c>
      <c r="Q232" s="12"/>
      <c r="R232" s="13" t="str">
        <f t="shared" ref="R232:R295" si="28">+IF(ISERROR(VLOOKUP(B232,$AL$2:$AM$31,2,0)),"",VLOOKUP(B232,$AL$2:$AM$31,2,0))</f>
        <v>CAAF EPM I</v>
      </c>
      <c r="S232" s="120"/>
    </row>
    <row r="233" spans="1:19" ht="25.5" x14ac:dyDescent="0.25">
      <c r="A233" s="6">
        <v>228</v>
      </c>
      <c r="B233" s="6">
        <v>7722</v>
      </c>
      <c r="C233" s="17" t="s">
        <v>23</v>
      </c>
      <c r="D233" s="18" t="s">
        <v>32</v>
      </c>
      <c r="E233" s="6"/>
      <c r="F233" s="6"/>
      <c r="G233" s="6"/>
      <c r="H233" s="6"/>
      <c r="I233" s="91" t="s">
        <v>266</v>
      </c>
      <c r="J233" s="93" t="s">
        <v>237</v>
      </c>
      <c r="K233" s="99">
        <v>42507</v>
      </c>
      <c r="L233" s="99">
        <v>42584</v>
      </c>
      <c r="M233" s="99">
        <v>42613</v>
      </c>
      <c r="N233" s="10">
        <f t="shared" ref="N233:N296" si="29">+IF(K233="","",(L233-K233+1))</f>
        <v>78</v>
      </c>
      <c r="O233" s="101">
        <f>+NETWORKDAYS.INTL(K233,L233,1)-4</f>
        <v>52</v>
      </c>
      <c r="P233" s="20">
        <v>1</v>
      </c>
      <c r="Q233" s="12"/>
      <c r="R233" s="13" t="str">
        <f t="shared" si="28"/>
        <v>CAAF EPM I</v>
      </c>
      <c r="S233" s="120"/>
    </row>
    <row r="234" spans="1:19" ht="25.5" x14ac:dyDescent="0.25">
      <c r="A234" s="6">
        <v>229</v>
      </c>
      <c r="B234" s="6">
        <v>7722</v>
      </c>
      <c r="C234" s="17" t="s">
        <v>23</v>
      </c>
      <c r="D234" s="18" t="s">
        <v>32</v>
      </c>
      <c r="E234" s="6"/>
      <c r="F234" s="6"/>
      <c r="G234" s="6"/>
      <c r="H234" s="6"/>
      <c r="I234" s="91" t="s">
        <v>267</v>
      </c>
      <c r="J234" s="93" t="s">
        <v>237</v>
      </c>
      <c r="K234" s="99">
        <v>42558</v>
      </c>
      <c r="L234" s="99">
        <v>42636</v>
      </c>
      <c r="M234" s="99">
        <v>42654</v>
      </c>
      <c r="N234" s="10">
        <f t="shared" si="29"/>
        <v>79</v>
      </c>
      <c r="O234" s="101">
        <f t="shared" ref="O234:O236" si="30">+NETWORKDAYS.INTL(K234,L234,1)-2</f>
        <v>55</v>
      </c>
      <c r="P234" s="20">
        <v>1</v>
      </c>
      <c r="Q234" s="12"/>
      <c r="R234" s="13" t="str">
        <f t="shared" si="28"/>
        <v>CAAF EPM I</v>
      </c>
      <c r="S234" s="120"/>
    </row>
    <row r="235" spans="1:19" ht="25.5" x14ac:dyDescent="0.25">
      <c r="A235" s="6">
        <v>230</v>
      </c>
      <c r="B235" s="6">
        <v>7722</v>
      </c>
      <c r="C235" s="17" t="s">
        <v>23</v>
      </c>
      <c r="D235" s="18" t="s">
        <v>32</v>
      </c>
      <c r="E235" s="6"/>
      <c r="F235" s="6"/>
      <c r="G235" s="6"/>
      <c r="H235" s="6"/>
      <c r="I235" s="91" t="s">
        <v>268</v>
      </c>
      <c r="J235" s="93" t="s">
        <v>237</v>
      </c>
      <c r="K235" s="99">
        <v>42558</v>
      </c>
      <c r="L235" s="99">
        <v>42636</v>
      </c>
      <c r="M235" s="99">
        <v>42654</v>
      </c>
      <c r="N235" s="10">
        <f t="shared" si="29"/>
        <v>79</v>
      </c>
      <c r="O235" s="101">
        <f t="shared" si="30"/>
        <v>55</v>
      </c>
      <c r="P235" s="20">
        <v>1</v>
      </c>
      <c r="Q235" s="12"/>
      <c r="R235" s="13" t="str">
        <f t="shared" si="28"/>
        <v>CAAF EPM I</v>
      </c>
      <c r="S235" s="120"/>
    </row>
    <row r="236" spans="1:19" ht="25.5" x14ac:dyDescent="0.25">
      <c r="A236" s="6">
        <v>231</v>
      </c>
      <c r="B236" s="6">
        <v>7722</v>
      </c>
      <c r="C236" s="17" t="s">
        <v>23</v>
      </c>
      <c r="D236" s="18" t="s">
        <v>32</v>
      </c>
      <c r="E236" s="6"/>
      <c r="F236" s="6"/>
      <c r="G236" s="6"/>
      <c r="H236" s="6"/>
      <c r="I236" s="91" t="s">
        <v>269</v>
      </c>
      <c r="J236" s="93" t="s">
        <v>237</v>
      </c>
      <c r="K236" s="99">
        <v>42569</v>
      </c>
      <c r="L236" s="99">
        <v>42655</v>
      </c>
      <c r="M236" s="99">
        <v>42680</v>
      </c>
      <c r="N236" s="10">
        <f t="shared" si="29"/>
        <v>87</v>
      </c>
      <c r="O236" s="101">
        <f t="shared" si="30"/>
        <v>61</v>
      </c>
      <c r="P236" s="20">
        <v>1</v>
      </c>
      <c r="Q236" s="12"/>
      <c r="R236" s="13" t="str">
        <f t="shared" si="28"/>
        <v>CAAF EPM I</v>
      </c>
      <c r="S236" s="120"/>
    </row>
    <row r="237" spans="1:19" ht="25.5" x14ac:dyDescent="0.25">
      <c r="A237" s="6">
        <v>232</v>
      </c>
      <c r="B237" s="6">
        <v>7722</v>
      </c>
      <c r="C237" s="17" t="s">
        <v>23</v>
      </c>
      <c r="D237" s="18" t="s">
        <v>32</v>
      </c>
      <c r="E237" s="6"/>
      <c r="F237" s="6"/>
      <c r="G237" s="6"/>
      <c r="H237" s="6"/>
      <c r="I237" s="91" t="s">
        <v>270</v>
      </c>
      <c r="J237" s="93" t="s">
        <v>237</v>
      </c>
      <c r="K237" s="99">
        <v>42583</v>
      </c>
      <c r="L237" s="99">
        <v>42674</v>
      </c>
      <c r="M237" s="99">
        <v>42699</v>
      </c>
      <c r="N237" s="10">
        <f t="shared" si="29"/>
        <v>92</v>
      </c>
      <c r="O237" s="101">
        <f>+NETWORKDAYS.INTL(K237,L237,1)-2</f>
        <v>64</v>
      </c>
      <c r="P237" s="20">
        <v>1</v>
      </c>
      <c r="Q237" s="12"/>
      <c r="R237" s="13" t="str">
        <f t="shared" si="28"/>
        <v>CAAF EPM I</v>
      </c>
      <c r="S237" s="120"/>
    </row>
    <row r="238" spans="1:19" ht="25.5" x14ac:dyDescent="0.25">
      <c r="A238" s="6">
        <v>233</v>
      </c>
      <c r="B238" s="6">
        <v>7722</v>
      </c>
      <c r="C238" s="17" t="s">
        <v>23</v>
      </c>
      <c r="D238" s="18" t="s">
        <v>32</v>
      </c>
      <c r="E238" s="6"/>
      <c r="F238" s="6"/>
      <c r="G238" s="6"/>
      <c r="H238" s="6"/>
      <c r="I238" s="91" t="s">
        <v>271</v>
      </c>
      <c r="J238" s="93" t="s">
        <v>237</v>
      </c>
      <c r="K238" s="99">
        <v>42583</v>
      </c>
      <c r="L238" s="99">
        <v>42674</v>
      </c>
      <c r="M238" s="99">
        <v>42699</v>
      </c>
      <c r="N238" s="10">
        <f t="shared" si="29"/>
        <v>92</v>
      </c>
      <c r="O238" s="101">
        <f t="shared" ref="O238" si="31">+NETWORKDAYS.INTL(K238,L238,1)-2</f>
        <v>64</v>
      </c>
      <c r="P238" s="20">
        <v>1</v>
      </c>
      <c r="Q238" s="12"/>
      <c r="R238" s="13" t="str">
        <f t="shared" si="28"/>
        <v>CAAF EPM I</v>
      </c>
      <c r="S238" s="120"/>
    </row>
    <row r="239" spans="1:19" ht="25.5" x14ac:dyDescent="0.25">
      <c r="A239" s="6">
        <v>234</v>
      </c>
      <c r="B239" s="6">
        <v>7723</v>
      </c>
      <c r="C239" s="17" t="s">
        <v>23</v>
      </c>
      <c r="D239" s="18" t="s">
        <v>32</v>
      </c>
      <c r="E239" s="6"/>
      <c r="F239" s="6"/>
      <c r="G239" s="6"/>
      <c r="H239" s="6"/>
      <c r="I239" s="88" t="s">
        <v>197</v>
      </c>
      <c r="J239" s="93" t="s">
        <v>272</v>
      </c>
      <c r="K239" s="99">
        <v>42383</v>
      </c>
      <c r="L239" s="99">
        <v>42472</v>
      </c>
      <c r="M239" s="99">
        <v>42503</v>
      </c>
      <c r="N239" s="10">
        <f t="shared" si="29"/>
        <v>90</v>
      </c>
      <c r="O239" s="101">
        <f t="shared" ref="O239:O241" si="32">+NETWORKDAYS.INTL(K239,L239,1)-1</f>
        <v>63</v>
      </c>
      <c r="P239" s="20">
        <v>1</v>
      </c>
      <c r="Q239" s="12"/>
      <c r="R239" s="13" t="str">
        <f t="shared" si="28"/>
        <v>CAAF Servicios de Salud</v>
      </c>
      <c r="S239" s="120"/>
    </row>
    <row r="240" spans="1:19" ht="25.5" x14ac:dyDescent="0.25">
      <c r="A240" s="6">
        <v>235</v>
      </c>
      <c r="B240" s="6">
        <v>7723</v>
      </c>
      <c r="C240" s="17" t="s">
        <v>23</v>
      </c>
      <c r="D240" s="18" t="s">
        <v>32</v>
      </c>
      <c r="E240" s="6"/>
      <c r="F240" s="6"/>
      <c r="G240" s="6"/>
      <c r="H240" s="6"/>
      <c r="I240" s="88" t="s">
        <v>197</v>
      </c>
      <c r="J240" s="93" t="s">
        <v>273</v>
      </c>
      <c r="K240" s="99">
        <v>42383</v>
      </c>
      <c r="L240" s="99">
        <v>42474</v>
      </c>
      <c r="M240" s="99">
        <v>42494</v>
      </c>
      <c r="N240" s="10">
        <f t="shared" si="29"/>
        <v>92</v>
      </c>
      <c r="O240" s="101">
        <f t="shared" si="32"/>
        <v>65</v>
      </c>
      <c r="P240" s="20">
        <v>1</v>
      </c>
      <c r="Q240" s="12"/>
      <c r="R240" s="13" t="str">
        <f t="shared" si="28"/>
        <v>CAAF Servicios de Salud</v>
      </c>
      <c r="S240" s="120"/>
    </row>
    <row r="241" spans="1:19" ht="25.5" x14ac:dyDescent="0.25">
      <c r="A241" s="6">
        <v>236</v>
      </c>
      <c r="B241" s="6">
        <v>7723</v>
      </c>
      <c r="C241" s="17" t="s">
        <v>23</v>
      </c>
      <c r="D241" s="18" t="s">
        <v>32</v>
      </c>
      <c r="E241" s="6"/>
      <c r="F241" s="6"/>
      <c r="G241" s="6"/>
      <c r="H241" s="6"/>
      <c r="I241" s="88" t="s">
        <v>197</v>
      </c>
      <c r="J241" s="93" t="s">
        <v>274</v>
      </c>
      <c r="K241" s="99">
        <v>42383</v>
      </c>
      <c r="L241" s="99">
        <v>42473</v>
      </c>
      <c r="M241" s="99">
        <v>42493</v>
      </c>
      <c r="N241" s="10">
        <f t="shared" si="29"/>
        <v>91</v>
      </c>
      <c r="O241" s="101">
        <f t="shared" si="32"/>
        <v>64</v>
      </c>
      <c r="P241" s="20">
        <v>1</v>
      </c>
      <c r="Q241" s="12"/>
      <c r="R241" s="13" t="str">
        <f t="shared" si="28"/>
        <v>CAAF Servicios de Salud</v>
      </c>
      <c r="S241" s="120"/>
    </row>
    <row r="242" spans="1:19" ht="25.5" x14ac:dyDescent="0.25">
      <c r="A242" s="6">
        <v>237</v>
      </c>
      <c r="B242" s="6">
        <v>7723</v>
      </c>
      <c r="C242" s="17" t="s">
        <v>23</v>
      </c>
      <c r="D242" s="18" t="s">
        <v>32</v>
      </c>
      <c r="E242" s="6"/>
      <c r="F242" s="6"/>
      <c r="G242" s="6"/>
      <c r="H242" s="6"/>
      <c r="I242" s="91" t="s">
        <v>275</v>
      </c>
      <c r="J242" s="93" t="s">
        <v>274</v>
      </c>
      <c r="K242" s="99">
        <v>42494</v>
      </c>
      <c r="L242" s="99">
        <v>42573</v>
      </c>
      <c r="M242" s="99">
        <v>42604</v>
      </c>
      <c r="N242" s="10">
        <f t="shared" si="29"/>
        <v>80</v>
      </c>
      <c r="O242" s="101">
        <f>+NETWORKDAYS.INTL(K242,L242,1)-5</f>
        <v>53</v>
      </c>
      <c r="P242" s="20">
        <v>1</v>
      </c>
      <c r="Q242" s="12"/>
      <c r="R242" s="13" t="str">
        <f t="shared" si="28"/>
        <v>CAAF Servicios de Salud</v>
      </c>
      <c r="S242" s="120"/>
    </row>
    <row r="243" spans="1:19" ht="25.5" x14ac:dyDescent="0.25">
      <c r="A243" s="6">
        <v>238</v>
      </c>
      <c r="B243" s="6">
        <v>7723</v>
      </c>
      <c r="C243" s="17" t="s">
        <v>23</v>
      </c>
      <c r="D243" s="18" t="s">
        <v>24</v>
      </c>
      <c r="E243" s="6"/>
      <c r="F243" s="6"/>
      <c r="G243" s="6"/>
      <c r="H243" s="6"/>
      <c r="I243" s="91" t="s">
        <v>208</v>
      </c>
      <c r="J243" s="93" t="s">
        <v>273</v>
      </c>
      <c r="K243" s="99">
        <v>42495</v>
      </c>
      <c r="L243" s="99">
        <v>42608</v>
      </c>
      <c r="M243" s="99">
        <v>42636</v>
      </c>
      <c r="N243" s="10">
        <f t="shared" si="29"/>
        <v>114</v>
      </c>
      <c r="O243" s="101">
        <f t="shared" ref="O243:O290" si="33">+NETWORKDAYS.INTL(K243,L243,1)</f>
        <v>82</v>
      </c>
      <c r="P243" s="20">
        <v>1</v>
      </c>
      <c r="Q243" s="12"/>
      <c r="R243" s="13" t="str">
        <f t="shared" si="28"/>
        <v>CAAF Servicios de Salud</v>
      </c>
      <c r="S243" s="120"/>
    </row>
    <row r="244" spans="1:19" x14ac:dyDescent="0.25">
      <c r="A244" s="6">
        <v>239</v>
      </c>
      <c r="B244" s="6">
        <v>7723</v>
      </c>
      <c r="C244" s="17" t="s">
        <v>23</v>
      </c>
      <c r="D244" s="18" t="s">
        <v>32</v>
      </c>
      <c r="E244" s="6"/>
      <c r="F244" s="6"/>
      <c r="G244" s="6"/>
      <c r="H244" s="6"/>
      <c r="I244" s="91" t="s">
        <v>275</v>
      </c>
      <c r="J244" s="93" t="s">
        <v>272</v>
      </c>
      <c r="K244" s="99">
        <v>42506</v>
      </c>
      <c r="L244" s="99">
        <v>42594</v>
      </c>
      <c r="M244" s="99">
        <v>42618</v>
      </c>
      <c r="N244" s="10">
        <f t="shared" si="29"/>
        <v>89</v>
      </c>
      <c r="O244" s="101">
        <f>+NETWORKDAYS.INTL(K244,L244,1)-4</f>
        <v>61</v>
      </c>
      <c r="P244" s="20">
        <v>1</v>
      </c>
      <c r="Q244" s="12"/>
      <c r="R244" s="13" t="str">
        <f t="shared" si="28"/>
        <v>CAAF Servicios de Salud</v>
      </c>
      <c r="S244" s="120"/>
    </row>
    <row r="245" spans="1:19" ht="25.5" x14ac:dyDescent="0.25">
      <c r="A245" s="6">
        <v>240</v>
      </c>
      <c r="B245" s="6">
        <v>7723</v>
      </c>
      <c r="C245" s="17" t="s">
        <v>23</v>
      </c>
      <c r="D245" s="18" t="s">
        <v>32</v>
      </c>
      <c r="E245" s="6"/>
      <c r="F245" s="6"/>
      <c r="G245" s="6"/>
      <c r="H245" s="6"/>
      <c r="I245" s="91" t="s">
        <v>276</v>
      </c>
      <c r="J245" s="93" t="s">
        <v>277</v>
      </c>
      <c r="K245" s="99">
        <v>42556</v>
      </c>
      <c r="L245" s="99">
        <f>K245+80</f>
        <v>42636</v>
      </c>
      <c r="M245" s="99">
        <v>42657</v>
      </c>
      <c r="N245" s="10">
        <f t="shared" si="29"/>
        <v>81</v>
      </c>
      <c r="O245" s="101">
        <f>+NETWORKDAYS.INTL(K245,L245,1)-2</f>
        <v>57</v>
      </c>
      <c r="P245" s="20">
        <v>1</v>
      </c>
      <c r="Q245" s="12"/>
      <c r="R245" s="13" t="str">
        <f t="shared" si="28"/>
        <v>CAAF Servicios de Salud</v>
      </c>
      <c r="S245" s="120"/>
    </row>
    <row r="246" spans="1:19" x14ac:dyDescent="0.25">
      <c r="A246" s="6">
        <v>241</v>
      </c>
      <c r="B246" s="6">
        <v>7723</v>
      </c>
      <c r="C246" s="17" t="s">
        <v>23</v>
      </c>
      <c r="D246" s="18" t="s">
        <v>32</v>
      </c>
      <c r="E246" s="6"/>
      <c r="F246" s="6"/>
      <c r="G246" s="6"/>
      <c r="H246" s="6"/>
      <c r="I246" s="91" t="s">
        <v>276</v>
      </c>
      <c r="J246" s="93" t="s">
        <v>272</v>
      </c>
      <c r="K246" s="99">
        <v>42605</v>
      </c>
      <c r="L246" s="99">
        <f>+K246+80</f>
        <v>42685</v>
      </c>
      <c r="M246" s="99">
        <v>42717</v>
      </c>
      <c r="N246" s="10">
        <f t="shared" si="29"/>
        <v>81</v>
      </c>
      <c r="O246" s="101">
        <f>+NETWORKDAYS.INTL(K246,L246,1)-3</f>
        <v>56</v>
      </c>
      <c r="P246" s="20">
        <v>1</v>
      </c>
      <c r="Q246" s="12"/>
      <c r="R246" s="13" t="str">
        <f t="shared" si="28"/>
        <v>CAAF Servicios de Salud</v>
      </c>
      <c r="S246" s="120"/>
    </row>
    <row r="247" spans="1:19" ht="25.5" x14ac:dyDescent="0.25">
      <c r="A247" s="6">
        <v>242</v>
      </c>
      <c r="B247" s="6">
        <v>7723</v>
      </c>
      <c r="C247" s="17" t="s">
        <v>23</v>
      </c>
      <c r="D247" s="18" t="s">
        <v>32</v>
      </c>
      <c r="E247" s="6"/>
      <c r="F247" s="6"/>
      <c r="G247" s="6"/>
      <c r="H247" s="6"/>
      <c r="I247" s="91" t="s">
        <v>276</v>
      </c>
      <c r="J247" s="93" t="s">
        <v>277</v>
      </c>
      <c r="K247" s="99">
        <v>42619</v>
      </c>
      <c r="L247" s="99">
        <f>+K247+80</f>
        <v>42699</v>
      </c>
      <c r="M247" s="99">
        <v>42717</v>
      </c>
      <c r="N247" s="10">
        <f t="shared" si="29"/>
        <v>81</v>
      </c>
      <c r="O247" s="101">
        <f>+NETWORKDAYS.INTL(K247,L247,1)-3</f>
        <v>56</v>
      </c>
      <c r="P247" s="20">
        <v>1</v>
      </c>
      <c r="Q247" s="12"/>
      <c r="R247" s="13" t="str">
        <f t="shared" si="28"/>
        <v>CAAF Servicios de Salud</v>
      </c>
      <c r="S247" s="120"/>
    </row>
    <row r="248" spans="1:19" ht="25.5" x14ac:dyDescent="0.25">
      <c r="A248" s="6">
        <v>243</v>
      </c>
      <c r="B248" s="6">
        <v>7724</v>
      </c>
      <c r="C248" s="17" t="s">
        <v>23</v>
      </c>
      <c r="D248" s="18" t="s">
        <v>32</v>
      </c>
      <c r="E248" s="6"/>
      <c r="F248" s="6"/>
      <c r="G248" s="6"/>
      <c r="H248" s="6"/>
      <c r="I248" s="88" t="s">
        <v>197</v>
      </c>
      <c r="J248" s="93" t="s">
        <v>278</v>
      </c>
      <c r="K248" s="99">
        <v>42383</v>
      </c>
      <c r="L248" s="99">
        <v>42473</v>
      </c>
      <c r="M248" s="99">
        <v>42495</v>
      </c>
      <c r="N248" s="10">
        <f t="shared" si="29"/>
        <v>91</v>
      </c>
      <c r="O248" s="101">
        <f t="shared" ref="O248:O250" si="34">+NETWORKDAYS.INTL(K248,L248,1)-1</f>
        <v>64</v>
      </c>
      <c r="P248" s="20">
        <v>1</v>
      </c>
      <c r="Q248" s="12"/>
      <c r="R248" s="13" t="str">
        <f t="shared" si="28"/>
        <v>CAAF Cultura y Recreación</v>
      </c>
      <c r="S248" s="120"/>
    </row>
    <row r="249" spans="1:19" ht="25.5" x14ac:dyDescent="0.25">
      <c r="A249" s="6">
        <v>244</v>
      </c>
      <c r="B249" s="6">
        <v>7724</v>
      </c>
      <c r="C249" s="17" t="s">
        <v>23</v>
      </c>
      <c r="D249" s="18" t="s">
        <v>32</v>
      </c>
      <c r="E249" s="6"/>
      <c r="F249" s="6"/>
      <c r="G249" s="6"/>
      <c r="H249" s="6"/>
      <c r="I249" s="88" t="s">
        <v>197</v>
      </c>
      <c r="J249" s="93" t="s">
        <v>279</v>
      </c>
      <c r="K249" s="99">
        <v>42383</v>
      </c>
      <c r="L249" s="99">
        <v>42467</v>
      </c>
      <c r="M249" s="99">
        <v>42492</v>
      </c>
      <c r="N249" s="10">
        <f t="shared" si="29"/>
        <v>85</v>
      </c>
      <c r="O249" s="101">
        <f t="shared" si="34"/>
        <v>60</v>
      </c>
      <c r="P249" s="20">
        <v>1</v>
      </c>
      <c r="Q249" s="12"/>
      <c r="R249" s="13" t="str">
        <f t="shared" si="28"/>
        <v>CAAF Cultura y Recreación</v>
      </c>
      <c r="S249" s="120"/>
    </row>
    <row r="250" spans="1:19" ht="25.5" x14ac:dyDescent="0.25">
      <c r="A250" s="6">
        <v>245</v>
      </c>
      <c r="B250" s="6">
        <v>7724</v>
      </c>
      <c r="C250" s="17" t="s">
        <v>23</v>
      </c>
      <c r="D250" s="18" t="s">
        <v>32</v>
      </c>
      <c r="E250" s="6"/>
      <c r="F250" s="6"/>
      <c r="G250" s="6"/>
      <c r="H250" s="6"/>
      <c r="I250" s="88" t="s">
        <v>197</v>
      </c>
      <c r="J250" s="93" t="s">
        <v>280</v>
      </c>
      <c r="K250" s="99">
        <v>42383</v>
      </c>
      <c r="L250" s="99">
        <v>42475</v>
      </c>
      <c r="M250" s="99">
        <v>42494</v>
      </c>
      <c r="N250" s="10">
        <f t="shared" si="29"/>
        <v>93</v>
      </c>
      <c r="O250" s="101">
        <f t="shared" si="34"/>
        <v>66</v>
      </c>
      <c r="P250" s="20">
        <v>1</v>
      </c>
      <c r="Q250" s="12"/>
      <c r="R250" s="13" t="str">
        <f t="shared" si="28"/>
        <v>CAAF Cultura y Recreación</v>
      </c>
      <c r="S250" s="120"/>
    </row>
    <row r="251" spans="1:19" ht="25.5" x14ac:dyDescent="0.25">
      <c r="A251" s="6">
        <v>246</v>
      </c>
      <c r="B251" s="6">
        <v>7724</v>
      </c>
      <c r="C251" s="17" t="s">
        <v>23</v>
      </c>
      <c r="D251" s="18" t="s">
        <v>32</v>
      </c>
      <c r="E251" s="6"/>
      <c r="F251" s="6"/>
      <c r="G251" s="6"/>
      <c r="H251" s="6"/>
      <c r="I251" s="88" t="s">
        <v>281</v>
      </c>
      <c r="J251" s="93" t="s">
        <v>278</v>
      </c>
      <c r="K251" s="99">
        <v>42383</v>
      </c>
      <c r="L251" s="99">
        <v>42492</v>
      </c>
      <c r="M251" s="99">
        <v>42517</v>
      </c>
      <c r="N251" s="10">
        <f t="shared" si="29"/>
        <v>110</v>
      </c>
      <c r="O251" s="101">
        <f>+NETWORKDAYS.INTL(K251,L251,1)-2</f>
        <v>76</v>
      </c>
      <c r="P251" s="20">
        <v>1</v>
      </c>
      <c r="Q251" s="12"/>
      <c r="R251" s="13" t="str">
        <f t="shared" si="28"/>
        <v>CAAF Cultura y Recreación</v>
      </c>
      <c r="S251" s="120"/>
    </row>
    <row r="252" spans="1:19" x14ac:dyDescent="0.25">
      <c r="A252" s="6">
        <v>247</v>
      </c>
      <c r="B252" s="6">
        <v>7724</v>
      </c>
      <c r="C252" s="17" t="s">
        <v>23</v>
      </c>
      <c r="D252" s="18" t="s">
        <v>32</v>
      </c>
      <c r="E252" s="6"/>
      <c r="F252" s="6"/>
      <c r="G252" s="6"/>
      <c r="H252" s="6"/>
      <c r="I252" s="91" t="s">
        <v>282</v>
      </c>
      <c r="J252" s="93" t="s">
        <v>279</v>
      </c>
      <c r="K252" s="99">
        <v>42481</v>
      </c>
      <c r="L252" s="99">
        <v>42572</v>
      </c>
      <c r="M252" s="99">
        <v>42587</v>
      </c>
      <c r="N252" s="10">
        <f t="shared" si="29"/>
        <v>92</v>
      </c>
      <c r="O252" s="101">
        <f>+NETWORKDAYS.INTL(K252,L252,1)-5</f>
        <v>61</v>
      </c>
      <c r="P252" s="20">
        <v>1</v>
      </c>
      <c r="Q252" s="12"/>
      <c r="R252" s="13" t="str">
        <f t="shared" si="28"/>
        <v>CAAF Cultura y Recreación</v>
      </c>
      <c r="S252" s="120"/>
    </row>
    <row r="253" spans="1:19" ht="25.5" x14ac:dyDescent="0.25">
      <c r="A253" s="6">
        <v>248</v>
      </c>
      <c r="B253" s="6">
        <v>7724</v>
      </c>
      <c r="C253" s="17" t="s">
        <v>23</v>
      </c>
      <c r="D253" s="18" t="s">
        <v>32</v>
      </c>
      <c r="E253" s="6"/>
      <c r="F253" s="6"/>
      <c r="G253" s="6"/>
      <c r="H253" s="6"/>
      <c r="I253" s="88" t="s">
        <v>283</v>
      </c>
      <c r="J253" s="93" t="s">
        <v>278</v>
      </c>
      <c r="K253" s="99">
        <v>42492</v>
      </c>
      <c r="L253" s="99">
        <v>42573</v>
      </c>
      <c r="M253" s="99">
        <v>42587</v>
      </c>
      <c r="N253" s="10">
        <f t="shared" si="29"/>
        <v>82</v>
      </c>
      <c r="O253" s="101">
        <f t="shared" ref="O253:O254" si="35">+NETWORKDAYS.INTL(K253,L253,1)-5</f>
        <v>55</v>
      </c>
      <c r="P253" s="20">
        <v>1</v>
      </c>
      <c r="Q253" s="12"/>
      <c r="R253" s="13" t="str">
        <f t="shared" si="28"/>
        <v>CAAF Cultura y Recreación</v>
      </c>
      <c r="S253" s="120"/>
    </row>
    <row r="254" spans="1:19" ht="25.5" x14ac:dyDescent="0.25">
      <c r="A254" s="6">
        <v>249</v>
      </c>
      <c r="B254" s="6">
        <v>7724</v>
      </c>
      <c r="C254" s="17" t="s">
        <v>23</v>
      </c>
      <c r="D254" s="18" t="s">
        <v>32</v>
      </c>
      <c r="E254" s="6"/>
      <c r="F254" s="6"/>
      <c r="G254" s="6"/>
      <c r="H254" s="6"/>
      <c r="I254" s="91" t="s">
        <v>284</v>
      </c>
      <c r="J254" s="93" t="s">
        <v>278</v>
      </c>
      <c r="K254" s="99">
        <v>42495</v>
      </c>
      <c r="L254" s="99">
        <v>42580</v>
      </c>
      <c r="M254" s="99">
        <v>42601</v>
      </c>
      <c r="N254" s="10">
        <f t="shared" si="29"/>
        <v>86</v>
      </c>
      <c r="O254" s="101">
        <f t="shared" si="35"/>
        <v>57</v>
      </c>
      <c r="P254" s="20">
        <v>1</v>
      </c>
      <c r="Q254" s="12"/>
      <c r="R254" s="13" t="str">
        <f t="shared" si="28"/>
        <v>CAAF Cultura y Recreación</v>
      </c>
      <c r="S254" s="120"/>
    </row>
    <row r="255" spans="1:19" x14ac:dyDescent="0.25">
      <c r="A255" s="6">
        <v>250</v>
      </c>
      <c r="B255" s="6">
        <v>7724</v>
      </c>
      <c r="C255" s="17" t="s">
        <v>23</v>
      </c>
      <c r="D255" s="18" t="s">
        <v>32</v>
      </c>
      <c r="E255" s="6"/>
      <c r="F255" s="6"/>
      <c r="G255" s="6"/>
      <c r="H255" s="6"/>
      <c r="I255" s="91" t="s">
        <v>284</v>
      </c>
      <c r="J255" s="93" t="s">
        <v>284</v>
      </c>
      <c r="K255" s="99">
        <v>42569</v>
      </c>
      <c r="L255" s="99">
        <v>42678</v>
      </c>
      <c r="M255" s="99">
        <v>42698</v>
      </c>
      <c r="N255" s="10">
        <f t="shared" si="29"/>
        <v>110</v>
      </c>
      <c r="O255" s="101">
        <f>+NETWORKDAYS.INTL(K255,L255,1)-3</f>
        <v>77</v>
      </c>
      <c r="P255" s="20">
        <v>1</v>
      </c>
      <c r="Q255" s="12"/>
      <c r="R255" s="13" t="str">
        <f t="shared" si="28"/>
        <v>CAAF Cultura y Recreación</v>
      </c>
      <c r="S255" s="120"/>
    </row>
    <row r="256" spans="1:19" ht="25.5" x14ac:dyDescent="0.25">
      <c r="A256" s="6">
        <v>251</v>
      </c>
      <c r="B256" s="6">
        <v>7724</v>
      </c>
      <c r="C256" s="17" t="s">
        <v>23</v>
      </c>
      <c r="D256" s="18" t="s">
        <v>32</v>
      </c>
      <c r="E256" s="6"/>
      <c r="F256" s="6"/>
      <c r="G256" s="6"/>
      <c r="H256" s="6"/>
      <c r="I256" s="91" t="s">
        <v>282</v>
      </c>
      <c r="J256" s="93" t="s">
        <v>278</v>
      </c>
      <c r="K256" s="99">
        <v>42572</v>
      </c>
      <c r="L256" s="99">
        <v>42678</v>
      </c>
      <c r="M256" s="99">
        <v>42698</v>
      </c>
      <c r="N256" s="10">
        <f t="shared" si="29"/>
        <v>107</v>
      </c>
      <c r="O256" s="101">
        <f t="shared" si="33"/>
        <v>77</v>
      </c>
      <c r="P256" s="20">
        <v>1</v>
      </c>
      <c r="Q256" s="12"/>
      <c r="R256" s="13" t="str">
        <f t="shared" si="28"/>
        <v>CAAF Cultura y Recreación</v>
      </c>
      <c r="S256" s="120"/>
    </row>
    <row r="257" spans="1:19" ht="25.5" x14ac:dyDescent="0.25">
      <c r="A257" s="6">
        <v>252</v>
      </c>
      <c r="B257" s="6">
        <v>7724</v>
      </c>
      <c r="C257" s="17" t="s">
        <v>23</v>
      </c>
      <c r="D257" s="18" t="s">
        <v>32</v>
      </c>
      <c r="E257" s="6"/>
      <c r="F257" s="6"/>
      <c r="G257" s="6"/>
      <c r="H257" s="6"/>
      <c r="I257" s="91" t="s">
        <v>285</v>
      </c>
      <c r="J257" s="93" t="s">
        <v>280</v>
      </c>
      <c r="K257" s="99">
        <v>42594</v>
      </c>
      <c r="L257" s="99">
        <v>42687</v>
      </c>
      <c r="M257" s="99">
        <v>42704</v>
      </c>
      <c r="N257" s="10">
        <f t="shared" si="29"/>
        <v>94</v>
      </c>
      <c r="O257" s="101">
        <f>+NETWORKDAYS.INTL(K257,L257,1)-3</f>
        <v>63</v>
      </c>
      <c r="P257" s="20">
        <v>1</v>
      </c>
      <c r="Q257" s="12"/>
      <c r="R257" s="13" t="str">
        <f t="shared" si="28"/>
        <v>CAAF Cultura y Recreación</v>
      </c>
      <c r="S257" s="120"/>
    </row>
    <row r="258" spans="1:19" ht="25.5" x14ac:dyDescent="0.25">
      <c r="A258" s="6">
        <v>253</v>
      </c>
      <c r="B258" s="6">
        <v>7725</v>
      </c>
      <c r="C258" s="17" t="s">
        <v>23</v>
      </c>
      <c r="D258" s="18" t="s">
        <v>32</v>
      </c>
      <c r="E258" s="6"/>
      <c r="F258" s="6"/>
      <c r="G258" s="6"/>
      <c r="H258" s="6"/>
      <c r="I258" s="88" t="s">
        <v>197</v>
      </c>
      <c r="J258" s="92" t="s">
        <v>286</v>
      </c>
      <c r="K258" s="99">
        <v>42383</v>
      </c>
      <c r="L258" s="99">
        <v>42467</v>
      </c>
      <c r="M258" s="99">
        <v>42492</v>
      </c>
      <c r="N258" s="10">
        <f t="shared" si="29"/>
        <v>85</v>
      </c>
      <c r="O258" s="101">
        <f>+NETWORKDAYS.INTL(K258,L258,1)-1</f>
        <v>60</v>
      </c>
      <c r="P258" s="20">
        <v>1</v>
      </c>
      <c r="Q258" s="12"/>
      <c r="R258" s="13" t="str">
        <f t="shared" si="28"/>
        <v>CAAF EPM III</v>
      </c>
      <c r="S258" s="120"/>
    </row>
    <row r="259" spans="1:19" ht="25.5" x14ac:dyDescent="0.25">
      <c r="A259" s="6">
        <v>254</v>
      </c>
      <c r="B259" s="6">
        <v>7725</v>
      </c>
      <c r="C259" s="17" t="s">
        <v>23</v>
      </c>
      <c r="D259" s="18" t="s">
        <v>32</v>
      </c>
      <c r="E259" s="6"/>
      <c r="F259" s="6"/>
      <c r="G259" s="6"/>
      <c r="H259" s="6"/>
      <c r="I259" s="88" t="s">
        <v>287</v>
      </c>
      <c r="J259" s="92" t="s">
        <v>286</v>
      </c>
      <c r="K259" s="99">
        <v>42500</v>
      </c>
      <c r="L259" s="99">
        <v>42569</v>
      </c>
      <c r="M259" s="99">
        <v>42580</v>
      </c>
      <c r="N259" s="10">
        <f t="shared" si="29"/>
        <v>70</v>
      </c>
      <c r="O259" s="101">
        <f>+NETWORKDAYS.INTL(K259,L259,1)-3</f>
        <v>47</v>
      </c>
      <c r="P259" s="20">
        <v>1</v>
      </c>
      <c r="Q259" s="12"/>
      <c r="R259" s="13" t="str">
        <f t="shared" si="28"/>
        <v>CAAF EPM III</v>
      </c>
      <c r="S259" s="120"/>
    </row>
    <row r="260" spans="1:19" ht="25.5" x14ac:dyDescent="0.25">
      <c r="A260" s="6">
        <v>255</v>
      </c>
      <c r="B260" s="6">
        <v>7725</v>
      </c>
      <c r="C260" s="17" t="s">
        <v>23</v>
      </c>
      <c r="D260" s="18" t="s">
        <v>32</v>
      </c>
      <c r="E260" s="6"/>
      <c r="F260" s="6"/>
      <c r="G260" s="6"/>
      <c r="H260" s="6"/>
      <c r="I260" s="88" t="s">
        <v>288</v>
      </c>
      <c r="J260" s="92" t="s">
        <v>286</v>
      </c>
      <c r="K260" s="99">
        <v>42500</v>
      </c>
      <c r="L260" s="99">
        <v>42569</v>
      </c>
      <c r="M260" s="99">
        <v>42580</v>
      </c>
      <c r="N260" s="10">
        <f t="shared" si="29"/>
        <v>70</v>
      </c>
      <c r="O260" s="101">
        <f>+NETWORKDAYS.INTL(K260,L260,1)-3</f>
        <v>47</v>
      </c>
      <c r="P260" s="20">
        <v>1</v>
      </c>
      <c r="Q260" s="12"/>
      <c r="R260" s="13" t="str">
        <f t="shared" si="28"/>
        <v>CAAF EPM III</v>
      </c>
      <c r="S260" s="120"/>
    </row>
    <row r="261" spans="1:19" ht="25.5" x14ac:dyDescent="0.25">
      <c r="A261" s="6">
        <v>256</v>
      </c>
      <c r="B261" s="6">
        <v>7725</v>
      </c>
      <c r="C261" s="17" t="s">
        <v>23</v>
      </c>
      <c r="D261" s="18" t="s">
        <v>32</v>
      </c>
      <c r="E261" s="6"/>
      <c r="F261" s="6"/>
      <c r="G261" s="6"/>
      <c r="H261" s="6"/>
      <c r="I261" s="88" t="s">
        <v>289</v>
      </c>
      <c r="J261" s="92" t="s">
        <v>237</v>
      </c>
      <c r="K261" s="99">
        <v>42583</v>
      </c>
      <c r="L261" s="99">
        <v>42643</v>
      </c>
      <c r="M261" s="99">
        <v>42650</v>
      </c>
      <c r="N261" s="10">
        <f t="shared" si="29"/>
        <v>61</v>
      </c>
      <c r="O261" s="101">
        <f>+NETWORKDAYS.INTL(K261,L261,1)-1</f>
        <v>44</v>
      </c>
      <c r="P261" s="20">
        <v>1</v>
      </c>
      <c r="Q261" s="12"/>
      <c r="R261" s="13" t="str">
        <f t="shared" si="28"/>
        <v>CAAF EPM III</v>
      </c>
      <c r="S261" s="120"/>
    </row>
    <row r="262" spans="1:19" ht="25.5" x14ac:dyDescent="0.25">
      <c r="A262" s="6">
        <v>257</v>
      </c>
      <c r="B262" s="6">
        <v>7725</v>
      </c>
      <c r="C262" s="17" t="s">
        <v>23</v>
      </c>
      <c r="D262" s="18" t="s">
        <v>32</v>
      </c>
      <c r="E262" s="6"/>
      <c r="F262" s="6"/>
      <c r="G262" s="6"/>
      <c r="H262" s="6"/>
      <c r="I262" s="88" t="s">
        <v>290</v>
      </c>
      <c r="J262" s="92" t="s">
        <v>286</v>
      </c>
      <c r="K262" s="99">
        <v>42583</v>
      </c>
      <c r="L262" s="99">
        <v>42643</v>
      </c>
      <c r="M262" s="99">
        <v>42650</v>
      </c>
      <c r="N262" s="10">
        <f t="shared" si="29"/>
        <v>61</v>
      </c>
      <c r="O262" s="101">
        <f t="shared" ref="O262:O263" si="36">+NETWORKDAYS.INTL(K262,L262,1)-1</f>
        <v>44</v>
      </c>
      <c r="P262" s="20">
        <v>1</v>
      </c>
      <c r="Q262" s="12"/>
      <c r="R262" s="13" t="str">
        <f t="shared" si="28"/>
        <v>CAAF EPM III</v>
      </c>
      <c r="S262" s="120"/>
    </row>
    <row r="263" spans="1:19" ht="25.5" x14ac:dyDescent="0.25">
      <c r="A263" s="6">
        <v>258</v>
      </c>
      <c r="B263" s="6">
        <v>7725</v>
      </c>
      <c r="C263" s="17" t="s">
        <v>23</v>
      </c>
      <c r="D263" s="18" t="s">
        <v>32</v>
      </c>
      <c r="E263" s="6"/>
      <c r="F263" s="6"/>
      <c r="G263" s="6"/>
      <c r="H263" s="6"/>
      <c r="I263" s="88" t="s">
        <v>207</v>
      </c>
      <c r="J263" s="92" t="s">
        <v>237</v>
      </c>
      <c r="K263" s="99">
        <v>42583</v>
      </c>
      <c r="L263" s="99">
        <v>42643</v>
      </c>
      <c r="M263" s="99">
        <v>42650</v>
      </c>
      <c r="N263" s="10">
        <f t="shared" si="29"/>
        <v>61</v>
      </c>
      <c r="O263" s="101">
        <f t="shared" si="36"/>
        <v>44</v>
      </c>
      <c r="P263" s="20">
        <v>1</v>
      </c>
      <c r="Q263" s="12"/>
      <c r="R263" s="13" t="str">
        <f t="shared" si="28"/>
        <v>CAAF EPM III</v>
      </c>
      <c r="S263" s="120"/>
    </row>
    <row r="264" spans="1:19" ht="25.5" x14ac:dyDescent="0.25">
      <c r="A264" s="6">
        <v>259</v>
      </c>
      <c r="B264" s="6">
        <v>7725</v>
      </c>
      <c r="C264" s="17" t="s">
        <v>23</v>
      </c>
      <c r="D264" s="18" t="s">
        <v>32</v>
      </c>
      <c r="E264" s="6"/>
      <c r="F264" s="6"/>
      <c r="G264" s="6"/>
      <c r="H264" s="6"/>
      <c r="I264" s="88" t="s">
        <v>207</v>
      </c>
      <c r="J264" s="92" t="s">
        <v>237</v>
      </c>
      <c r="K264" s="99">
        <v>42653</v>
      </c>
      <c r="L264" s="99">
        <v>42704</v>
      </c>
      <c r="M264" s="99">
        <v>42716</v>
      </c>
      <c r="N264" s="10">
        <f t="shared" si="29"/>
        <v>52</v>
      </c>
      <c r="O264" s="101">
        <f>+NETWORKDAYS.INTL(K264,L264,1)-3</f>
        <v>35</v>
      </c>
      <c r="P264" s="20">
        <v>1</v>
      </c>
      <c r="Q264" s="12"/>
      <c r="R264" s="13" t="str">
        <f t="shared" si="28"/>
        <v>CAAF EPM III</v>
      </c>
      <c r="S264" s="120"/>
    </row>
    <row r="265" spans="1:19" ht="25.5" x14ac:dyDescent="0.25">
      <c r="A265" s="6">
        <v>260</v>
      </c>
      <c r="B265" s="6">
        <v>7725</v>
      </c>
      <c r="C265" s="17" t="s">
        <v>23</v>
      </c>
      <c r="D265" s="18" t="s">
        <v>32</v>
      </c>
      <c r="E265" s="6"/>
      <c r="F265" s="6"/>
      <c r="G265" s="6"/>
      <c r="H265" s="6"/>
      <c r="I265" s="88" t="s">
        <v>207</v>
      </c>
      <c r="J265" s="92" t="s">
        <v>237</v>
      </c>
      <c r="K265" s="99">
        <v>42653</v>
      </c>
      <c r="L265" s="99">
        <v>42704</v>
      </c>
      <c r="M265" s="99">
        <v>42716</v>
      </c>
      <c r="N265" s="10">
        <f t="shared" si="29"/>
        <v>52</v>
      </c>
      <c r="O265" s="101">
        <f t="shared" ref="O265" si="37">+NETWORKDAYS.INTL(K265,L265,1)-3</f>
        <v>35</v>
      </c>
      <c r="P265" s="20">
        <v>1</v>
      </c>
      <c r="Q265" s="12"/>
      <c r="R265" s="13" t="str">
        <f t="shared" si="28"/>
        <v>CAAF EPM III</v>
      </c>
      <c r="S265" s="120"/>
    </row>
    <row r="266" spans="1:19" ht="25.5" x14ac:dyDescent="0.25">
      <c r="A266" s="6">
        <v>261</v>
      </c>
      <c r="B266" s="6">
        <v>7726</v>
      </c>
      <c r="C266" s="17" t="s">
        <v>23</v>
      </c>
      <c r="D266" s="18" t="s">
        <v>32</v>
      </c>
      <c r="E266" s="6"/>
      <c r="F266" s="6"/>
      <c r="G266" s="6"/>
      <c r="H266" s="6"/>
      <c r="I266" s="91" t="s">
        <v>197</v>
      </c>
      <c r="J266" s="92" t="s">
        <v>291</v>
      </c>
      <c r="K266" s="99">
        <v>42383</v>
      </c>
      <c r="L266" s="99">
        <v>42464</v>
      </c>
      <c r="M266" s="99">
        <v>42482</v>
      </c>
      <c r="N266" s="10">
        <f t="shared" si="29"/>
        <v>82</v>
      </c>
      <c r="O266" s="101">
        <f t="shared" ref="O266:O269" si="38">+NETWORKDAYS.INTL(K266,L266,1)-1</f>
        <v>57</v>
      </c>
      <c r="P266" s="20">
        <v>1</v>
      </c>
      <c r="Q266" s="12"/>
      <c r="R266" s="13" t="str">
        <f t="shared" si="28"/>
        <v>CAAF Movilidad y Servicios de Transporte Público</v>
      </c>
      <c r="S266" s="120"/>
    </row>
    <row r="267" spans="1:19" ht="25.5" x14ac:dyDescent="0.25">
      <c r="A267" s="6">
        <v>262</v>
      </c>
      <c r="B267" s="6">
        <v>7726</v>
      </c>
      <c r="C267" s="17" t="s">
        <v>23</v>
      </c>
      <c r="D267" s="18" t="s">
        <v>32</v>
      </c>
      <c r="E267" s="6"/>
      <c r="F267" s="6"/>
      <c r="G267" s="6"/>
      <c r="H267" s="6"/>
      <c r="I267" s="91" t="s">
        <v>197</v>
      </c>
      <c r="J267" s="92" t="s">
        <v>292</v>
      </c>
      <c r="K267" s="99">
        <v>42383</v>
      </c>
      <c r="L267" s="99">
        <v>42460</v>
      </c>
      <c r="M267" s="99">
        <v>42478</v>
      </c>
      <c r="N267" s="10">
        <f t="shared" si="29"/>
        <v>78</v>
      </c>
      <c r="O267" s="101">
        <f t="shared" si="38"/>
        <v>55</v>
      </c>
      <c r="P267" s="20">
        <v>1</v>
      </c>
      <c r="Q267" s="12"/>
      <c r="R267" s="13" t="str">
        <f t="shared" si="28"/>
        <v>CAAF Movilidad y Servicios de Transporte Público</v>
      </c>
      <c r="S267" s="120"/>
    </row>
    <row r="268" spans="1:19" ht="25.5" x14ac:dyDescent="0.25">
      <c r="A268" s="6">
        <v>263</v>
      </c>
      <c r="B268" s="6">
        <v>7726</v>
      </c>
      <c r="C268" s="17" t="s">
        <v>23</v>
      </c>
      <c r="D268" s="18" t="s">
        <v>32</v>
      </c>
      <c r="E268" s="6"/>
      <c r="F268" s="6"/>
      <c r="G268" s="6"/>
      <c r="H268" s="6"/>
      <c r="I268" s="91" t="s">
        <v>197</v>
      </c>
      <c r="J268" s="92" t="s">
        <v>293</v>
      </c>
      <c r="K268" s="99">
        <v>42383</v>
      </c>
      <c r="L268" s="99">
        <v>42472</v>
      </c>
      <c r="M268" s="99">
        <v>42489</v>
      </c>
      <c r="N268" s="10">
        <f t="shared" si="29"/>
        <v>90</v>
      </c>
      <c r="O268" s="101">
        <f t="shared" si="38"/>
        <v>63</v>
      </c>
      <c r="P268" s="20">
        <v>1</v>
      </c>
      <c r="Q268" s="12"/>
      <c r="R268" s="13" t="str">
        <f t="shared" si="28"/>
        <v>CAAF Movilidad y Servicios de Transporte Público</v>
      </c>
      <c r="S268" s="120"/>
    </row>
    <row r="269" spans="1:19" ht="38.25" x14ac:dyDescent="0.25">
      <c r="A269" s="6">
        <v>264</v>
      </c>
      <c r="B269" s="6">
        <v>7726</v>
      </c>
      <c r="C269" s="17" t="s">
        <v>23</v>
      </c>
      <c r="D269" s="18" t="s">
        <v>32</v>
      </c>
      <c r="E269" s="6"/>
      <c r="F269" s="6"/>
      <c r="G269" s="6"/>
      <c r="H269" s="6"/>
      <c r="I269" s="91" t="s">
        <v>197</v>
      </c>
      <c r="J269" s="92" t="s">
        <v>294</v>
      </c>
      <c r="K269" s="99">
        <v>42383</v>
      </c>
      <c r="L269" s="99">
        <v>42475</v>
      </c>
      <c r="M269" s="99">
        <v>42506</v>
      </c>
      <c r="N269" s="10">
        <f t="shared" si="29"/>
        <v>93</v>
      </c>
      <c r="O269" s="101">
        <f t="shared" si="38"/>
        <v>66</v>
      </c>
      <c r="P269" s="20">
        <v>1</v>
      </c>
      <c r="Q269" s="12"/>
      <c r="R269" s="13" t="str">
        <f t="shared" si="28"/>
        <v>CAAF Movilidad y Servicios de Transporte Público</v>
      </c>
      <c r="S269" s="120"/>
    </row>
    <row r="270" spans="1:19" ht="25.5" x14ac:dyDescent="0.25">
      <c r="A270" s="6">
        <v>265</v>
      </c>
      <c r="B270" s="6">
        <v>7726</v>
      </c>
      <c r="C270" s="17" t="s">
        <v>23</v>
      </c>
      <c r="D270" s="18" t="s">
        <v>32</v>
      </c>
      <c r="E270" s="6"/>
      <c r="F270" s="6"/>
      <c r="G270" s="6"/>
      <c r="H270" s="6"/>
      <c r="I270" s="91" t="s">
        <v>285</v>
      </c>
      <c r="J270" s="96" t="s">
        <v>293</v>
      </c>
      <c r="K270" s="99">
        <v>42383</v>
      </c>
      <c r="L270" s="99">
        <v>42536</v>
      </c>
      <c r="M270" s="99">
        <v>42551</v>
      </c>
      <c r="N270" s="10">
        <f t="shared" si="29"/>
        <v>154</v>
      </c>
      <c r="O270" s="101">
        <f>+NETWORKDAYS.INTL(K270,L270,1)-5</f>
        <v>105</v>
      </c>
      <c r="P270" s="20">
        <v>1</v>
      </c>
      <c r="Q270" s="12"/>
      <c r="R270" s="13" t="str">
        <f t="shared" si="28"/>
        <v>CAAF Movilidad y Servicios de Transporte Público</v>
      </c>
      <c r="S270" s="120"/>
    </row>
    <row r="271" spans="1:19" ht="38.25" x14ac:dyDescent="0.25">
      <c r="A271" s="6">
        <v>266</v>
      </c>
      <c r="B271" s="6">
        <v>7726</v>
      </c>
      <c r="C271" s="17" t="s">
        <v>23</v>
      </c>
      <c r="D271" s="18" t="s">
        <v>24</v>
      </c>
      <c r="E271" s="6"/>
      <c r="F271" s="6"/>
      <c r="G271" s="6"/>
      <c r="H271" s="6"/>
      <c r="I271" s="91" t="s">
        <v>208</v>
      </c>
      <c r="J271" s="92" t="s">
        <v>294</v>
      </c>
      <c r="K271" s="99">
        <v>42510</v>
      </c>
      <c r="L271" s="99">
        <v>42599</v>
      </c>
      <c r="M271" s="99">
        <v>42618</v>
      </c>
      <c r="N271" s="10">
        <f t="shared" si="29"/>
        <v>90</v>
      </c>
      <c r="O271" s="101">
        <f>+NETWORKDAYS.INTL(K271,L271,1)-5</f>
        <v>59</v>
      </c>
      <c r="P271" s="20">
        <v>1</v>
      </c>
      <c r="Q271" s="12"/>
      <c r="R271" s="13" t="str">
        <f t="shared" si="28"/>
        <v>CAAF Movilidad y Servicios de Transporte Público</v>
      </c>
      <c r="S271" s="120"/>
    </row>
    <row r="272" spans="1:19" ht="38.25" x14ac:dyDescent="0.25">
      <c r="A272" s="6">
        <v>267</v>
      </c>
      <c r="B272" s="6">
        <v>7726</v>
      </c>
      <c r="C272" s="17" t="s">
        <v>23</v>
      </c>
      <c r="D272" s="18" t="s">
        <v>32</v>
      </c>
      <c r="E272" s="6"/>
      <c r="F272" s="6"/>
      <c r="G272" s="6"/>
      <c r="H272" s="6"/>
      <c r="I272" s="91" t="s">
        <v>295</v>
      </c>
      <c r="J272" s="90" t="s">
        <v>296</v>
      </c>
      <c r="K272" s="99">
        <v>42552</v>
      </c>
      <c r="L272" s="99">
        <v>42629</v>
      </c>
      <c r="M272" s="99">
        <v>42643</v>
      </c>
      <c r="N272" s="10">
        <f t="shared" si="29"/>
        <v>78</v>
      </c>
      <c r="O272" s="101">
        <f>+NETWORKDAYS.INTL(K272,L272,1)-3</f>
        <v>53</v>
      </c>
      <c r="P272" s="20">
        <v>1</v>
      </c>
      <c r="Q272" s="12"/>
      <c r="R272" s="13" t="str">
        <f t="shared" si="28"/>
        <v>CAAF Movilidad y Servicios de Transporte Público</v>
      </c>
      <c r="S272" s="120"/>
    </row>
    <row r="273" spans="1:19" ht="38.25" x14ac:dyDescent="0.25">
      <c r="A273" s="6">
        <v>268</v>
      </c>
      <c r="B273" s="6">
        <v>7726</v>
      </c>
      <c r="C273" s="17" t="s">
        <v>23</v>
      </c>
      <c r="D273" s="18" t="s">
        <v>32</v>
      </c>
      <c r="E273" s="6"/>
      <c r="F273" s="6"/>
      <c r="G273" s="6"/>
      <c r="H273" s="6"/>
      <c r="I273" s="91" t="s">
        <v>297</v>
      </c>
      <c r="J273" s="96" t="s">
        <v>294</v>
      </c>
      <c r="K273" s="99">
        <v>42583</v>
      </c>
      <c r="L273" s="99">
        <v>42659</v>
      </c>
      <c r="M273" s="99">
        <v>42674</v>
      </c>
      <c r="N273" s="10">
        <f t="shared" si="29"/>
        <v>77</v>
      </c>
      <c r="O273" s="101">
        <f t="shared" ref="O273:O275" si="39">+NETWORKDAYS.INTL(K273,L273,1)-2</f>
        <v>53</v>
      </c>
      <c r="P273" s="20">
        <v>1</v>
      </c>
      <c r="Q273" s="12"/>
      <c r="R273" s="13" t="str">
        <f t="shared" si="28"/>
        <v>CAAF Movilidad y Servicios de Transporte Público</v>
      </c>
      <c r="S273" s="120"/>
    </row>
    <row r="274" spans="1:19" ht="25.5" x14ac:dyDescent="0.25">
      <c r="A274" s="6">
        <v>269</v>
      </c>
      <c r="B274" s="6">
        <v>7726</v>
      </c>
      <c r="C274" s="17" t="s">
        <v>23</v>
      </c>
      <c r="D274" s="18" t="s">
        <v>32</v>
      </c>
      <c r="E274" s="6"/>
      <c r="F274" s="6"/>
      <c r="G274" s="6"/>
      <c r="H274" s="6"/>
      <c r="I274" s="91" t="s">
        <v>298</v>
      </c>
      <c r="J274" s="96" t="s">
        <v>293</v>
      </c>
      <c r="K274" s="99">
        <v>42583</v>
      </c>
      <c r="L274" s="99">
        <v>42659</v>
      </c>
      <c r="M274" s="99">
        <v>42674</v>
      </c>
      <c r="N274" s="10">
        <f t="shared" si="29"/>
        <v>77</v>
      </c>
      <c r="O274" s="101">
        <f t="shared" si="39"/>
        <v>53</v>
      </c>
      <c r="P274" s="20">
        <v>1</v>
      </c>
      <c r="Q274" s="12"/>
      <c r="R274" s="13" t="str">
        <f t="shared" si="28"/>
        <v>CAAF Movilidad y Servicios de Transporte Público</v>
      </c>
      <c r="S274" s="120"/>
    </row>
    <row r="275" spans="1:19" ht="25.5" x14ac:dyDescent="0.25">
      <c r="A275" s="6">
        <v>270</v>
      </c>
      <c r="B275" s="6">
        <v>7726</v>
      </c>
      <c r="C275" s="17" t="s">
        <v>23</v>
      </c>
      <c r="D275" s="18" t="s">
        <v>32</v>
      </c>
      <c r="E275" s="6"/>
      <c r="F275" s="6"/>
      <c r="G275" s="6"/>
      <c r="H275" s="6"/>
      <c r="I275" s="91" t="s">
        <v>298</v>
      </c>
      <c r="J275" s="96" t="s">
        <v>293</v>
      </c>
      <c r="K275" s="99">
        <v>42583</v>
      </c>
      <c r="L275" s="99">
        <v>42659</v>
      </c>
      <c r="M275" s="99">
        <v>42674</v>
      </c>
      <c r="N275" s="10">
        <f t="shared" si="29"/>
        <v>77</v>
      </c>
      <c r="O275" s="101">
        <f t="shared" si="39"/>
        <v>53</v>
      </c>
      <c r="P275" s="20">
        <v>1</v>
      </c>
      <c r="Q275" s="12"/>
      <c r="R275" s="13" t="str">
        <f t="shared" si="28"/>
        <v>CAAF Movilidad y Servicios de Transporte Público</v>
      </c>
      <c r="S275" s="120"/>
    </row>
    <row r="276" spans="1:19" ht="25.5" x14ac:dyDescent="0.25">
      <c r="A276" s="6">
        <v>271</v>
      </c>
      <c r="B276" s="6">
        <v>7726</v>
      </c>
      <c r="C276" s="17" t="s">
        <v>23</v>
      </c>
      <c r="D276" s="18" t="s">
        <v>32</v>
      </c>
      <c r="E276" s="6"/>
      <c r="F276" s="6"/>
      <c r="G276" s="6"/>
      <c r="H276" s="6"/>
      <c r="I276" s="91" t="s">
        <v>299</v>
      </c>
      <c r="J276" s="90" t="s">
        <v>296</v>
      </c>
      <c r="K276" s="99">
        <v>42644</v>
      </c>
      <c r="L276" s="99">
        <v>42704</v>
      </c>
      <c r="M276" s="99">
        <v>42720</v>
      </c>
      <c r="N276" s="10">
        <f t="shared" si="29"/>
        <v>61</v>
      </c>
      <c r="O276" s="101">
        <f>+NETWORKDAYS.INTL(K276,L276,1)-3</f>
        <v>40</v>
      </c>
      <c r="P276" s="20">
        <v>1</v>
      </c>
      <c r="Q276" s="12"/>
      <c r="R276" s="13" t="str">
        <f t="shared" si="28"/>
        <v>CAAF Movilidad y Servicios de Transporte Público</v>
      </c>
      <c r="S276" s="120"/>
    </row>
    <row r="277" spans="1:19" ht="25.5" x14ac:dyDescent="0.25">
      <c r="A277" s="6">
        <v>272</v>
      </c>
      <c r="B277" s="6">
        <v>7727</v>
      </c>
      <c r="C277" s="17" t="s">
        <v>23</v>
      </c>
      <c r="D277" s="18" t="s">
        <v>32</v>
      </c>
      <c r="E277" s="6"/>
      <c r="F277" s="6"/>
      <c r="G277" s="6"/>
      <c r="H277" s="6"/>
      <c r="I277" s="88" t="s">
        <v>197</v>
      </c>
      <c r="J277" s="90" t="s">
        <v>300</v>
      </c>
      <c r="K277" s="99">
        <v>42383</v>
      </c>
      <c r="L277" s="99">
        <v>42467</v>
      </c>
      <c r="M277" s="99">
        <v>42489</v>
      </c>
      <c r="N277" s="10">
        <f t="shared" si="29"/>
        <v>85</v>
      </c>
      <c r="O277" s="101">
        <f t="shared" ref="O277:O278" si="40">+NETWORKDAYS.INTL(K277,L277,1)-1</f>
        <v>60</v>
      </c>
      <c r="P277" s="20">
        <v>1</v>
      </c>
      <c r="Q277" s="12"/>
      <c r="R277" s="13" t="str">
        <f t="shared" si="28"/>
        <v>CAAF Gobernabilidad y Organismos de Control</v>
      </c>
      <c r="S277" s="120"/>
    </row>
    <row r="278" spans="1:19" x14ac:dyDescent="0.25">
      <c r="A278" s="6">
        <v>273</v>
      </c>
      <c r="B278" s="6">
        <v>7727</v>
      </c>
      <c r="C278" s="17" t="s">
        <v>23</v>
      </c>
      <c r="D278" s="18" t="s">
        <v>32</v>
      </c>
      <c r="E278" s="6"/>
      <c r="F278" s="6"/>
      <c r="G278" s="6"/>
      <c r="H278" s="6"/>
      <c r="I278" s="88" t="s">
        <v>301</v>
      </c>
      <c r="J278" s="90" t="s">
        <v>302</v>
      </c>
      <c r="K278" s="99">
        <v>42383</v>
      </c>
      <c r="L278" s="99">
        <v>42467</v>
      </c>
      <c r="M278" s="99">
        <v>42489</v>
      </c>
      <c r="N278" s="10">
        <f t="shared" si="29"/>
        <v>85</v>
      </c>
      <c r="O278" s="101">
        <f t="shared" si="40"/>
        <v>60</v>
      </c>
      <c r="P278" s="20">
        <v>1</v>
      </c>
      <c r="Q278" s="12"/>
      <c r="R278" s="13" t="str">
        <f t="shared" si="28"/>
        <v>CAAF Gobernabilidad y Organismos de Control</v>
      </c>
      <c r="S278" s="120"/>
    </row>
    <row r="279" spans="1:19" x14ac:dyDescent="0.25">
      <c r="A279" s="6">
        <v>274</v>
      </c>
      <c r="B279" s="6">
        <v>7727</v>
      </c>
      <c r="C279" s="17" t="s">
        <v>23</v>
      </c>
      <c r="D279" s="18" t="s">
        <v>32</v>
      </c>
      <c r="E279" s="6"/>
      <c r="F279" s="6"/>
      <c r="G279" s="6"/>
      <c r="H279" s="6"/>
      <c r="I279" s="88" t="s">
        <v>303</v>
      </c>
      <c r="J279" s="90" t="s">
        <v>304</v>
      </c>
      <c r="K279" s="99">
        <v>42492</v>
      </c>
      <c r="L279" s="99">
        <v>42577</v>
      </c>
      <c r="M279" s="99">
        <v>42592</v>
      </c>
      <c r="N279" s="10">
        <f t="shared" si="29"/>
        <v>86</v>
      </c>
      <c r="O279" s="101">
        <f t="shared" ref="O279:O280" si="41">+NETWORKDAYS.INTL(K279,L279,1)-5</f>
        <v>57</v>
      </c>
      <c r="P279" s="20">
        <v>1</v>
      </c>
      <c r="Q279" s="12"/>
      <c r="R279" s="13" t="str">
        <f t="shared" si="28"/>
        <v>CAAF Gobernabilidad y Organismos de Control</v>
      </c>
      <c r="S279" s="120"/>
    </row>
    <row r="280" spans="1:19" ht="25.5" x14ac:dyDescent="0.25">
      <c r="A280" s="6">
        <v>275</v>
      </c>
      <c r="B280" s="6">
        <v>7727</v>
      </c>
      <c r="C280" s="17" t="s">
        <v>23</v>
      </c>
      <c r="D280" s="18" t="s">
        <v>32</v>
      </c>
      <c r="E280" s="6"/>
      <c r="F280" s="6"/>
      <c r="G280" s="6"/>
      <c r="H280" s="6"/>
      <c r="I280" s="88" t="s">
        <v>301</v>
      </c>
      <c r="J280" s="90" t="s">
        <v>300</v>
      </c>
      <c r="K280" s="99">
        <v>42492</v>
      </c>
      <c r="L280" s="99">
        <v>42577</v>
      </c>
      <c r="M280" s="99">
        <v>42592</v>
      </c>
      <c r="N280" s="10">
        <f t="shared" si="29"/>
        <v>86</v>
      </c>
      <c r="O280" s="101">
        <f t="shared" si="41"/>
        <v>57</v>
      </c>
      <c r="P280" s="20">
        <v>1</v>
      </c>
      <c r="Q280" s="12"/>
      <c r="R280" s="13" t="str">
        <f t="shared" si="28"/>
        <v>CAAF Gobernabilidad y Organismos de Control</v>
      </c>
      <c r="S280" s="120"/>
    </row>
    <row r="281" spans="1:19" ht="25.5" x14ac:dyDescent="0.25">
      <c r="A281" s="6">
        <v>276</v>
      </c>
      <c r="B281" s="6">
        <v>7727</v>
      </c>
      <c r="C281" s="17" t="s">
        <v>23</v>
      </c>
      <c r="D281" s="18" t="s">
        <v>32</v>
      </c>
      <c r="E281" s="6"/>
      <c r="F281" s="6"/>
      <c r="G281" s="6"/>
      <c r="H281" s="6"/>
      <c r="I281" s="91" t="s">
        <v>305</v>
      </c>
      <c r="J281" s="90" t="s">
        <v>306</v>
      </c>
      <c r="K281" s="99">
        <v>42576</v>
      </c>
      <c r="L281" s="99">
        <v>42661</v>
      </c>
      <c r="M281" s="99">
        <v>42676</v>
      </c>
      <c r="N281" s="10">
        <f t="shared" si="29"/>
        <v>86</v>
      </c>
      <c r="O281" s="101">
        <f t="shared" si="33"/>
        <v>62</v>
      </c>
      <c r="P281" s="20">
        <v>1</v>
      </c>
      <c r="Q281" s="12"/>
      <c r="R281" s="13" t="str">
        <f t="shared" si="28"/>
        <v>CAAF Gobernabilidad y Organismos de Control</v>
      </c>
      <c r="S281" s="120"/>
    </row>
    <row r="282" spans="1:19" ht="25.5" x14ac:dyDescent="0.25">
      <c r="A282" s="6">
        <v>277</v>
      </c>
      <c r="B282" s="6">
        <v>7727</v>
      </c>
      <c r="C282" s="17" t="s">
        <v>23</v>
      </c>
      <c r="D282" s="18" t="s">
        <v>32</v>
      </c>
      <c r="E282" s="6"/>
      <c r="F282" s="6"/>
      <c r="G282" s="6"/>
      <c r="H282" s="6"/>
      <c r="I282" s="91" t="s">
        <v>307</v>
      </c>
      <c r="J282" s="90" t="s">
        <v>308</v>
      </c>
      <c r="K282" s="99">
        <v>42576</v>
      </c>
      <c r="L282" s="99">
        <v>42661</v>
      </c>
      <c r="M282" s="99">
        <v>42676</v>
      </c>
      <c r="N282" s="10">
        <f t="shared" si="29"/>
        <v>86</v>
      </c>
      <c r="O282" s="101">
        <f t="shared" si="33"/>
        <v>62</v>
      </c>
      <c r="P282" s="20">
        <v>1</v>
      </c>
      <c r="Q282" s="12"/>
      <c r="R282" s="13" t="str">
        <f t="shared" si="28"/>
        <v>CAAF Gobernabilidad y Organismos de Control</v>
      </c>
      <c r="S282" s="120"/>
    </row>
    <row r="283" spans="1:19" ht="25.5" x14ac:dyDescent="0.25">
      <c r="A283" s="6">
        <v>278</v>
      </c>
      <c r="B283" s="6">
        <v>7727</v>
      </c>
      <c r="C283" s="17" t="s">
        <v>23</v>
      </c>
      <c r="D283" s="18" t="s">
        <v>32</v>
      </c>
      <c r="E283" s="6"/>
      <c r="F283" s="6"/>
      <c r="G283" s="6"/>
      <c r="H283" s="6"/>
      <c r="I283" s="91" t="s">
        <v>309</v>
      </c>
      <c r="J283" s="90" t="s">
        <v>306</v>
      </c>
      <c r="K283" s="99">
        <v>42604</v>
      </c>
      <c r="L283" s="99">
        <v>42689</v>
      </c>
      <c r="M283" s="99">
        <v>42702</v>
      </c>
      <c r="N283" s="10">
        <f t="shared" si="29"/>
        <v>86</v>
      </c>
      <c r="O283" s="101">
        <f t="shared" ref="O283:O284" si="42">+NETWORKDAYS.INTL(K283,L283,1)-3</f>
        <v>59</v>
      </c>
      <c r="P283" s="20">
        <v>1</v>
      </c>
      <c r="Q283" s="12"/>
      <c r="R283" s="13" t="str">
        <f t="shared" si="28"/>
        <v>CAAF Gobernabilidad y Organismos de Control</v>
      </c>
      <c r="S283" s="120"/>
    </row>
    <row r="284" spans="1:19" ht="25.5" x14ac:dyDescent="0.25">
      <c r="A284" s="6">
        <v>279</v>
      </c>
      <c r="B284" s="6">
        <v>7727</v>
      </c>
      <c r="C284" s="17" t="s">
        <v>23</v>
      </c>
      <c r="D284" s="18" t="s">
        <v>32</v>
      </c>
      <c r="E284" s="6"/>
      <c r="F284" s="6"/>
      <c r="G284" s="6"/>
      <c r="H284" s="6"/>
      <c r="I284" s="91" t="s">
        <v>309</v>
      </c>
      <c r="J284" s="97" t="s">
        <v>310</v>
      </c>
      <c r="K284" s="99">
        <v>42604</v>
      </c>
      <c r="L284" s="99">
        <v>42689</v>
      </c>
      <c r="M284" s="99">
        <v>42702</v>
      </c>
      <c r="N284" s="10">
        <f t="shared" si="29"/>
        <v>86</v>
      </c>
      <c r="O284" s="101">
        <f t="shared" si="42"/>
        <v>59</v>
      </c>
      <c r="P284" s="20">
        <v>1</v>
      </c>
      <c r="Q284" s="12"/>
      <c r="R284" s="13" t="str">
        <f t="shared" si="28"/>
        <v>CAAF Gobernabilidad y Organismos de Control</v>
      </c>
      <c r="S284" s="120"/>
    </row>
    <row r="285" spans="1:19" ht="25.5" x14ac:dyDescent="0.25">
      <c r="A285" s="6">
        <v>280</v>
      </c>
      <c r="B285" s="6">
        <v>7728</v>
      </c>
      <c r="C285" s="17" t="s">
        <v>23</v>
      </c>
      <c r="D285" s="18" t="s">
        <v>32</v>
      </c>
      <c r="E285" s="6"/>
      <c r="F285" s="6"/>
      <c r="G285" s="6"/>
      <c r="H285" s="6"/>
      <c r="I285" s="88" t="s">
        <v>197</v>
      </c>
      <c r="J285" s="90" t="s">
        <v>311</v>
      </c>
      <c r="K285" s="99">
        <v>42383</v>
      </c>
      <c r="L285" s="99">
        <v>42465</v>
      </c>
      <c r="M285" s="99">
        <v>42487</v>
      </c>
      <c r="N285" s="10">
        <f t="shared" si="29"/>
        <v>83</v>
      </c>
      <c r="O285" s="101">
        <f t="shared" ref="O285:O287" si="43">+NETWORKDAYS.INTL(K285,L285,1)-1</f>
        <v>58</v>
      </c>
      <c r="P285" s="20">
        <v>1</v>
      </c>
      <c r="Q285" s="12"/>
      <c r="R285" s="13" t="str">
        <f t="shared" si="28"/>
        <v>CAAF Obras Civiles</v>
      </c>
      <c r="S285" s="120"/>
    </row>
    <row r="286" spans="1:19" ht="25.5" x14ac:dyDescent="0.25">
      <c r="A286" s="6">
        <v>281</v>
      </c>
      <c r="B286" s="6">
        <v>7728</v>
      </c>
      <c r="C286" s="17" t="s">
        <v>23</v>
      </c>
      <c r="D286" s="18" t="s">
        <v>32</v>
      </c>
      <c r="E286" s="6"/>
      <c r="F286" s="6"/>
      <c r="G286" s="6"/>
      <c r="H286" s="6"/>
      <c r="I286" s="88" t="s">
        <v>197</v>
      </c>
      <c r="J286" s="90" t="s">
        <v>312</v>
      </c>
      <c r="K286" s="99">
        <v>42383</v>
      </c>
      <c r="L286" s="99">
        <v>42474</v>
      </c>
      <c r="M286" s="99">
        <v>42493</v>
      </c>
      <c r="N286" s="10">
        <f t="shared" si="29"/>
        <v>92</v>
      </c>
      <c r="O286" s="101">
        <f t="shared" si="43"/>
        <v>65</v>
      </c>
      <c r="P286" s="20">
        <v>1</v>
      </c>
      <c r="Q286" s="12"/>
      <c r="R286" s="13" t="str">
        <f t="shared" si="28"/>
        <v>CAAF Obras Civiles</v>
      </c>
      <c r="S286" s="120"/>
    </row>
    <row r="287" spans="1:19" ht="25.5" x14ac:dyDescent="0.25">
      <c r="A287" s="6">
        <v>282</v>
      </c>
      <c r="B287" s="6">
        <v>7728</v>
      </c>
      <c r="C287" s="17" t="s">
        <v>23</v>
      </c>
      <c r="D287" s="18" t="s">
        <v>32</v>
      </c>
      <c r="E287" s="6"/>
      <c r="F287" s="6"/>
      <c r="G287" s="6"/>
      <c r="H287" s="6"/>
      <c r="I287" s="88" t="s">
        <v>313</v>
      </c>
      <c r="J287" s="90" t="s">
        <v>312</v>
      </c>
      <c r="K287" s="99">
        <v>42383</v>
      </c>
      <c r="L287" s="99">
        <v>42473</v>
      </c>
      <c r="M287" s="99">
        <v>42501</v>
      </c>
      <c r="N287" s="10">
        <f t="shared" si="29"/>
        <v>91</v>
      </c>
      <c r="O287" s="101">
        <f t="shared" si="43"/>
        <v>64</v>
      </c>
      <c r="P287" s="20">
        <v>1</v>
      </c>
      <c r="Q287" s="12"/>
      <c r="R287" s="13" t="str">
        <f t="shared" si="28"/>
        <v>CAAF Obras Civiles</v>
      </c>
      <c r="S287" s="120"/>
    </row>
    <row r="288" spans="1:19" ht="25.5" x14ac:dyDescent="0.25">
      <c r="A288" s="6">
        <v>283</v>
      </c>
      <c r="B288" s="6">
        <v>7728</v>
      </c>
      <c r="C288" s="17" t="s">
        <v>23</v>
      </c>
      <c r="D288" s="18" t="s">
        <v>32</v>
      </c>
      <c r="E288" s="6"/>
      <c r="F288" s="6"/>
      <c r="G288" s="6"/>
      <c r="H288" s="6"/>
      <c r="I288" s="88" t="s">
        <v>314</v>
      </c>
      <c r="J288" s="90" t="s">
        <v>315</v>
      </c>
      <c r="K288" s="99">
        <v>42478</v>
      </c>
      <c r="L288" s="99">
        <v>42545</v>
      </c>
      <c r="M288" s="99">
        <v>42573</v>
      </c>
      <c r="N288" s="10">
        <f t="shared" si="29"/>
        <v>68</v>
      </c>
      <c r="O288" s="101">
        <f>+NETWORKDAYS.INTL(K288,L288,1)-4</f>
        <v>46</v>
      </c>
      <c r="P288" s="20">
        <v>1</v>
      </c>
      <c r="Q288" s="12"/>
      <c r="R288" s="13" t="str">
        <f t="shared" si="28"/>
        <v>CAAF Obras Civiles</v>
      </c>
      <c r="S288" s="120"/>
    </row>
    <row r="289" spans="1:19" ht="25.5" x14ac:dyDescent="0.25">
      <c r="A289" s="6">
        <v>284</v>
      </c>
      <c r="B289" s="6">
        <v>7728</v>
      </c>
      <c r="C289" s="17" t="s">
        <v>23</v>
      </c>
      <c r="D289" s="18" t="s">
        <v>32</v>
      </c>
      <c r="E289" s="6"/>
      <c r="F289" s="6"/>
      <c r="G289" s="6"/>
      <c r="H289" s="6"/>
      <c r="I289" s="88" t="s">
        <v>316</v>
      </c>
      <c r="J289" s="90" t="s">
        <v>311</v>
      </c>
      <c r="K289" s="99">
        <v>42485</v>
      </c>
      <c r="L289" s="99">
        <v>42572</v>
      </c>
      <c r="M289" s="99">
        <v>42601</v>
      </c>
      <c r="N289" s="10">
        <f t="shared" si="29"/>
        <v>88</v>
      </c>
      <c r="O289" s="101">
        <f>+NETWORKDAYS.INTL(K289,L289,1)-5</f>
        <v>59</v>
      </c>
      <c r="P289" s="20">
        <v>1</v>
      </c>
      <c r="Q289" s="12"/>
      <c r="R289" s="13" t="str">
        <f t="shared" si="28"/>
        <v>CAAF Obras Civiles</v>
      </c>
      <c r="S289" s="120"/>
    </row>
    <row r="290" spans="1:19" ht="25.5" x14ac:dyDescent="0.25">
      <c r="A290" s="6">
        <v>285</v>
      </c>
      <c r="B290" s="6">
        <v>7728</v>
      </c>
      <c r="C290" s="17" t="s">
        <v>23</v>
      </c>
      <c r="D290" s="18" t="s">
        <v>24</v>
      </c>
      <c r="E290" s="6"/>
      <c r="F290" s="6"/>
      <c r="G290" s="6"/>
      <c r="H290" s="6"/>
      <c r="I290" s="88" t="s">
        <v>208</v>
      </c>
      <c r="J290" s="90" t="s">
        <v>311</v>
      </c>
      <c r="K290" s="99">
        <v>42492</v>
      </c>
      <c r="L290" s="99">
        <v>42601</v>
      </c>
      <c r="M290" s="99">
        <v>42629</v>
      </c>
      <c r="N290" s="10">
        <f t="shared" si="29"/>
        <v>110</v>
      </c>
      <c r="O290" s="101">
        <f t="shared" si="33"/>
        <v>80</v>
      </c>
      <c r="P290" s="20">
        <v>1</v>
      </c>
      <c r="Q290" s="12"/>
      <c r="R290" s="13" t="str">
        <f t="shared" si="28"/>
        <v>CAAF Obras Civiles</v>
      </c>
      <c r="S290" s="120"/>
    </row>
    <row r="291" spans="1:19" ht="25.5" x14ac:dyDescent="0.25">
      <c r="A291" s="6">
        <v>286</v>
      </c>
      <c r="B291" s="6">
        <v>7728</v>
      </c>
      <c r="C291" s="17" t="s">
        <v>23</v>
      </c>
      <c r="D291" s="18" t="s">
        <v>32</v>
      </c>
      <c r="E291" s="6"/>
      <c r="F291" s="6"/>
      <c r="G291" s="6"/>
      <c r="H291" s="6"/>
      <c r="I291" s="88" t="s">
        <v>317</v>
      </c>
      <c r="J291" s="90" t="s">
        <v>315</v>
      </c>
      <c r="K291" s="99">
        <v>42548</v>
      </c>
      <c r="L291" s="99">
        <v>42613</v>
      </c>
      <c r="M291" s="99">
        <v>42636</v>
      </c>
      <c r="N291" s="10">
        <f t="shared" si="29"/>
        <v>66</v>
      </c>
      <c r="O291" s="101">
        <f>+NETWORKDAYS.INTL(K291,L291,1)-3</f>
        <v>45</v>
      </c>
      <c r="P291" s="20">
        <v>1</v>
      </c>
      <c r="Q291" s="12"/>
      <c r="R291" s="13" t="str">
        <f t="shared" si="28"/>
        <v>CAAF Obras Civiles</v>
      </c>
      <c r="S291" s="120"/>
    </row>
    <row r="292" spans="1:19" ht="25.5" x14ac:dyDescent="0.25">
      <c r="A292" s="6">
        <v>287</v>
      </c>
      <c r="B292" s="6">
        <v>7728</v>
      </c>
      <c r="C292" s="17" t="s">
        <v>23</v>
      </c>
      <c r="D292" s="18" t="s">
        <v>32</v>
      </c>
      <c r="E292" s="6"/>
      <c r="F292" s="6"/>
      <c r="G292" s="6"/>
      <c r="H292" s="6"/>
      <c r="I292" s="88" t="s">
        <v>318</v>
      </c>
      <c r="J292" s="90" t="s">
        <v>310</v>
      </c>
      <c r="K292" s="99">
        <v>42556</v>
      </c>
      <c r="L292" s="99">
        <v>42622</v>
      </c>
      <c r="M292" s="99">
        <v>42650</v>
      </c>
      <c r="N292" s="10">
        <f t="shared" si="29"/>
        <v>67</v>
      </c>
      <c r="O292" s="101">
        <f>+NETWORKDAYS.INTL(K292,L292,1)-2</f>
        <v>47</v>
      </c>
      <c r="P292" s="20">
        <v>1</v>
      </c>
      <c r="Q292" s="12"/>
      <c r="R292" s="13" t="str">
        <f t="shared" si="28"/>
        <v>CAAF Obras Civiles</v>
      </c>
      <c r="S292" s="120"/>
    </row>
    <row r="293" spans="1:19" ht="25.5" x14ac:dyDescent="0.25">
      <c r="A293" s="6">
        <v>288</v>
      </c>
      <c r="B293" s="6">
        <v>7728</v>
      </c>
      <c r="C293" s="17" t="s">
        <v>23</v>
      </c>
      <c r="D293" s="18" t="s">
        <v>32</v>
      </c>
      <c r="E293" s="6"/>
      <c r="F293" s="6"/>
      <c r="G293" s="6"/>
      <c r="H293" s="6"/>
      <c r="I293" s="88" t="s">
        <v>318</v>
      </c>
      <c r="J293" s="90" t="s">
        <v>310</v>
      </c>
      <c r="K293" s="99">
        <v>42585</v>
      </c>
      <c r="L293" s="99">
        <v>42678</v>
      </c>
      <c r="M293" s="99">
        <v>42704</v>
      </c>
      <c r="N293" s="10">
        <f t="shared" si="29"/>
        <v>94</v>
      </c>
      <c r="O293" s="101">
        <f>+NETWORKDAYS.INTL(K293,L293,1)-2</f>
        <v>66</v>
      </c>
      <c r="P293" s="20">
        <v>1</v>
      </c>
      <c r="Q293" s="12"/>
      <c r="R293" s="13" t="str">
        <f t="shared" si="28"/>
        <v>CAAF Obras Civiles</v>
      </c>
      <c r="S293" s="120"/>
    </row>
    <row r="294" spans="1:19" ht="25.5" x14ac:dyDescent="0.25">
      <c r="A294" s="6">
        <v>289</v>
      </c>
      <c r="B294" s="6">
        <v>7728</v>
      </c>
      <c r="C294" s="17" t="s">
        <v>23</v>
      </c>
      <c r="D294" s="18" t="s">
        <v>32</v>
      </c>
      <c r="E294" s="6"/>
      <c r="F294" s="6"/>
      <c r="G294" s="6"/>
      <c r="H294" s="6"/>
      <c r="I294" s="88" t="s">
        <v>318</v>
      </c>
      <c r="J294" s="90" t="s">
        <v>310</v>
      </c>
      <c r="K294" s="99">
        <v>42614</v>
      </c>
      <c r="L294" s="99">
        <v>42685</v>
      </c>
      <c r="M294" s="99">
        <v>42706</v>
      </c>
      <c r="N294" s="10">
        <f t="shared" si="29"/>
        <v>72</v>
      </c>
      <c r="O294" s="101">
        <f t="shared" ref="O294:O295" si="44">+NETWORKDAYS.INTL(K294,L294,1)-2</f>
        <v>50</v>
      </c>
      <c r="P294" s="20">
        <v>1</v>
      </c>
      <c r="Q294" s="12"/>
      <c r="R294" s="13" t="str">
        <f t="shared" si="28"/>
        <v>CAAF Obras Civiles</v>
      </c>
      <c r="S294" s="120"/>
    </row>
    <row r="295" spans="1:19" ht="25.5" x14ac:dyDescent="0.25">
      <c r="A295" s="6">
        <v>290</v>
      </c>
      <c r="B295" s="6">
        <v>7728</v>
      </c>
      <c r="C295" s="17" t="s">
        <v>23</v>
      </c>
      <c r="D295" s="18" t="s">
        <v>32</v>
      </c>
      <c r="E295" s="6"/>
      <c r="F295" s="6"/>
      <c r="G295" s="6"/>
      <c r="H295" s="6"/>
      <c r="I295" s="88" t="s">
        <v>318</v>
      </c>
      <c r="J295" s="90" t="s">
        <v>310</v>
      </c>
      <c r="K295" s="99">
        <v>42618</v>
      </c>
      <c r="L295" s="99">
        <v>42690</v>
      </c>
      <c r="M295" s="99">
        <v>42710</v>
      </c>
      <c r="N295" s="10">
        <f t="shared" si="29"/>
        <v>73</v>
      </c>
      <c r="O295" s="101">
        <f t="shared" si="44"/>
        <v>51</v>
      </c>
      <c r="P295" s="20">
        <v>1</v>
      </c>
      <c r="Q295" s="12"/>
      <c r="R295" s="13" t="str">
        <f t="shared" si="28"/>
        <v>CAAF Obras Civiles</v>
      </c>
      <c r="S295" s="120"/>
    </row>
    <row r="296" spans="1:19" ht="25.5" x14ac:dyDescent="0.25">
      <c r="A296" s="6">
        <v>291</v>
      </c>
      <c r="B296" s="6">
        <v>7729</v>
      </c>
      <c r="C296" s="17" t="s">
        <v>23</v>
      </c>
      <c r="D296" s="18" t="s">
        <v>32</v>
      </c>
      <c r="E296" s="6"/>
      <c r="F296" s="6"/>
      <c r="G296" s="6"/>
      <c r="H296" s="6"/>
      <c r="I296" s="88" t="s">
        <v>197</v>
      </c>
      <c r="J296" s="90" t="s">
        <v>319</v>
      </c>
      <c r="K296" s="99">
        <v>42383</v>
      </c>
      <c r="L296" s="99">
        <v>42464</v>
      </c>
      <c r="M296" s="99">
        <v>42482</v>
      </c>
      <c r="N296" s="10">
        <f t="shared" si="29"/>
        <v>82</v>
      </c>
      <c r="O296" s="101">
        <f t="shared" ref="O296:O300" si="45">+NETWORKDAYS.INTL(K296,L296,1)-1</f>
        <v>57</v>
      </c>
      <c r="P296" s="20">
        <v>1</v>
      </c>
      <c r="Q296" s="12"/>
      <c r="R296" s="13" t="str">
        <f t="shared" ref="R296:R317" si="46">+IF(ISERROR(VLOOKUP(B296,$AL$2:$AM$31,2,0)),"",VLOOKUP(B296,$AL$2:$AM$31,2,0))</f>
        <v>CAAF Educación</v>
      </c>
      <c r="S296" s="120"/>
    </row>
    <row r="297" spans="1:19" ht="25.5" x14ac:dyDescent="0.25">
      <c r="A297" s="6">
        <v>292</v>
      </c>
      <c r="B297" s="6">
        <v>7729</v>
      </c>
      <c r="C297" s="17" t="s">
        <v>23</v>
      </c>
      <c r="D297" s="18" t="s">
        <v>32</v>
      </c>
      <c r="E297" s="6"/>
      <c r="F297" s="6"/>
      <c r="G297" s="6"/>
      <c r="H297" s="6"/>
      <c r="I297" s="88" t="s">
        <v>197</v>
      </c>
      <c r="J297" s="90" t="s">
        <v>320</v>
      </c>
      <c r="K297" s="99">
        <v>42383</v>
      </c>
      <c r="L297" s="99">
        <v>42468</v>
      </c>
      <c r="M297" s="99">
        <v>42489</v>
      </c>
      <c r="N297" s="10">
        <f t="shared" ref="N297:N319" si="47">+IF(K297="","",(L297-K297+1))</f>
        <v>86</v>
      </c>
      <c r="O297" s="101">
        <f t="shared" si="45"/>
        <v>61</v>
      </c>
      <c r="P297" s="20">
        <v>1</v>
      </c>
      <c r="Q297" s="12"/>
      <c r="R297" s="13" t="str">
        <f t="shared" si="46"/>
        <v>CAAF Educación</v>
      </c>
      <c r="S297" s="120"/>
    </row>
    <row r="298" spans="1:19" ht="25.5" x14ac:dyDescent="0.25">
      <c r="A298" s="6">
        <v>293</v>
      </c>
      <c r="B298" s="6">
        <v>7729</v>
      </c>
      <c r="C298" s="17" t="s">
        <v>23</v>
      </c>
      <c r="D298" s="18" t="s">
        <v>32</v>
      </c>
      <c r="E298" s="6"/>
      <c r="F298" s="6"/>
      <c r="G298" s="6"/>
      <c r="H298" s="6"/>
      <c r="I298" s="88" t="s">
        <v>197</v>
      </c>
      <c r="J298" s="90" t="s">
        <v>321</v>
      </c>
      <c r="K298" s="99">
        <v>42383</v>
      </c>
      <c r="L298" s="99">
        <v>42471</v>
      </c>
      <c r="M298" s="99">
        <v>42493</v>
      </c>
      <c r="N298" s="10">
        <f t="shared" si="47"/>
        <v>89</v>
      </c>
      <c r="O298" s="101">
        <f t="shared" si="45"/>
        <v>62</v>
      </c>
      <c r="P298" s="20">
        <v>1</v>
      </c>
      <c r="Q298" s="12"/>
      <c r="R298" s="13" t="str">
        <f t="shared" si="46"/>
        <v>CAAF Educación</v>
      </c>
      <c r="S298" s="120"/>
    </row>
    <row r="299" spans="1:19" ht="25.5" x14ac:dyDescent="0.25">
      <c r="A299" s="6">
        <v>294</v>
      </c>
      <c r="B299" s="6">
        <v>7729</v>
      </c>
      <c r="C299" s="17" t="s">
        <v>23</v>
      </c>
      <c r="D299" s="18" t="s">
        <v>32</v>
      </c>
      <c r="E299" s="6"/>
      <c r="F299" s="6"/>
      <c r="G299" s="6"/>
      <c r="H299" s="6"/>
      <c r="I299" s="88" t="s">
        <v>197</v>
      </c>
      <c r="J299" s="90" t="s">
        <v>322</v>
      </c>
      <c r="K299" s="99">
        <v>42383</v>
      </c>
      <c r="L299" s="99">
        <v>42467</v>
      </c>
      <c r="M299" s="99">
        <v>42489</v>
      </c>
      <c r="N299" s="10">
        <f t="shared" si="47"/>
        <v>85</v>
      </c>
      <c r="O299" s="101">
        <f t="shared" si="45"/>
        <v>60</v>
      </c>
      <c r="P299" s="20">
        <v>1</v>
      </c>
      <c r="Q299" s="12"/>
      <c r="R299" s="13" t="str">
        <f t="shared" si="46"/>
        <v>CAAF Educación</v>
      </c>
      <c r="S299" s="120"/>
    </row>
    <row r="300" spans="1:19" ht="25.5" x14ac:dyDescent="0.25">
      <c r="A300" s="6">
        <v>295</v>
      </c>
      <c r="B300" s="6">
        <v>7729</v>
      </c>
      <c r="C300" s="17" t="s">
        <v>23</v>
      </c>
      <c r="D300" s="18" t="s">
        <v>32</v>
      </c>
      <c r="E300" s="6"/>
      <c r="F300" s="6"/>
      <c r="G300" s="6"/>
      <c r="H300" s="6"/>
      <c r="I300" s="88" t="s">
        <v>197</v>
      </c>
      <c r="J300" s="89" t="s">
        <v>323</v>
      </c>
      <c r="K300" s="99">
        <v>42383</v>
      </c>
      <c r="L300" s="99">
        <v>42465</v>
      </c>
      <c r="M300" s="99">
        <v>42482</v>
      </c>
      <c r="N300" s="10">
        <f t="shared" si="47"/>
        <v>83</v>
      </c>
      <c r="O300" s="101">
        <f t="shared" si="45"/>
        <v>58</v>
      </c>
      <c r="P300" s="20">
        <v>1</v>
      </c>
      <c r="Q300" s="12"/>
      <c r="R300" s="13" t="str">
        <f t="shared" si="46"/>
        <v>CAAF Educación</v>
      </c>
      <c r="S300" s="120"/>
    </row>
    <row r="301" spans="1:19" ht="25.5" x14ac:dyDescent="0.25">
      <c r="A301" s="6">
        <v>296</v>
      </c>
      <c r="B301" s="6">
        <v>7729</v>
      </c>
      <c r="C301" s="17" t="s">
        <v>23</v>
      </c>
      <c r="D301" s="18" t="s">
        <v>32</v>
      </c>
      <c r="E301" s="6"/>
      <c r="F301" s="6"/>
      <c r="G301" s="6"/>
      <c r="H301" s="6"/>
      <c r="I301" s="88" t="s">
        <v>324</v>
      </c>
      <c r="J301" s="92" t="s">
        <v>325</v>
      </c>
      <c r="K301" s="99">
        <v>42471</v>
      </c>
      <c r="L301" s="99">
        <v>42612</v>
      </c>
      <c r="M301" s="99">
        <v>42636</v>
      </c>
      <c r="N301" s="10">
        <f t="shared" si="47"/>
        <v>142</v>
      </c>
      <c r="O301" s="101">
        <f>+NETWORKDAYS.INTL(K301,L301,1)-6</f>
        <v>96</v>
      </c>
      <c r="P301" s="20">
        <v>1</v>
      </c>
      <c r="Q301" s="12"/>
      <c r="R301" s="13" t="str">
        <f t="shared" si="46"/>
        <v>CAAF Educación</v>
      </c>
      <c r="S301" s="120"/>
    </row>
    <row r="302" spans="1:19" ht="25.5" x14ac:dyDescent="0.25">
      <c r="A302" s="6">
        <v>297</v>
      </c>
      <c r="B302" s="6">
        <v>7729</v>
      </c>
      <c r="C302" s="17" t="s">
        <v>23</v>
      </c>
      <c r="D302" s="18" t="s">
        <v>32</v>
      </c>
      <c r="E302" s="6"/>
      <c r="F302" s="6"/>
      <c r="G302" s="6"/>
      <c r="H302" s="6"/>
      <c r="I302" s="88" t="s">
        <v>326</v>
      </c>
      <c r="J302" s="92" t="s">
        <v>321</v>
      </c>
      <c r="K302" s="99">
        <v>42474</v>
      </c>
      <c r="L302" s="99">
        <v>42566</v>
      </c>
      <c r="M302" s="99">
        <v>42591</v>
      </c>
      <c r="N302" s="10">
        <f t="shared" si="47"/>
        <v>93</v>
      </c>
      <c r="O302" s="101">
        <f>+NETWORKDAYS.INTL(K302,L302,1)-4</f>
        <v>63</v>
      </c>
      <c r="P302" s="20">
        <v>1</v>
      </c>
      <c r="Q302" s="12"/>
      <c r="R302" s="13" t="str">
        <f t="shared" si="46"/>
        <v>CAAF Educación</v>
      </c>
      <c r="S302" s="120"/>
    </row>
    <row r="303" spans="1:19" ht="25.5" x14ac:dyDescent="0.25">
      <c r="A303" s="6">
        <v>298</v>
      </c>
      <c r="B303" s="6">
        <v>7729</v>
      </c>
      <c r="C303" s="17" t="s">
        <v>23</v>
      </c>
      <c r="D303" s="18" t="s">
        <v>32</v>
      </c>
      <c r="E303" s="6"/>
      <c r="F303" s="6"/>
      <c r="G303" s="6"/>
      <c r="H303" s="6"/>
      <c r="I303" s="88" t="s">
        <v>326</v>
      </c>
      <c r="J303" s="92" t="s">
        <v>322</v>
      </c>
      <c r="K303" s="99">
        <v>42576</v>
      </c>
      <c r="L303" s="99">
        <v>42675</v>
      </c>
      <c r="M303" s="99">
        <v>42702</v>
      </c>
      <c r="N303" s="10">
        <f t="shared" si="47"/>
        <v>100</v>
      </c>
      <c r="O303" s="101">
        <f t="shared" ref="O303" si="48">+NETWORKDAYS.INTL(K303,L303,1)</f>
        <v>72</v>
      </c>
      <c r="P303" s="20">
        <v>1</v>
      </c>
      <c r="Q303" s="12"/>
      <c r="R303" s="13" t="str">
        <f t="shared" si="46"/>
        <v>CAAF Educación</v>
      </c>
      <c r="S303" s="120"/>
    </row>
    <row r="304" spans="1:19" ht="25.5" x14ac:dyDescent="0.25">
      <c r="A304" s="6">
        <v>299</v>
      </c>
      <c r="B304" s="6">
        <v>7729</v>
      </c>
      <c r="C304" s="17" t="s">
        <v>23</v>
      </c>
      <c r="D304" s="18" t="s">
        <v>32</v>
      </c>
      <c r="E304" s="6"/>
      <c r="F304" s="6"/>
      <c r="G304" s="6"/>
      <c r="H304" s="6"/>
      <c r="I304" s="88" t="s">
        <v>326</v>
      </c>
      <c r="J304" s="92" t="s">
        <v>327</v>
      </c>
      <c r="K304" s="99">
        <v>42619</v>
      </c>
      <c r="L304" s="99">
        <v>42685</v>
      </c>
      <c r="M304" s="99">
        <v>42710</v>
      </c>
      <c r="N304" s="10">
        <f t="shared" si="47"/>
        <v>67</v>
      </c>
      <c r="O304" s="101">
        <f t="shared" ref="O304:O305" si="49">+NETWORKDAYS.INTL(K304,L304,1)-2</f>
        <v>47</v>
      </c>
      <c r="P304" s="20">
        <v>1</v>
      </c>
      <c r="Q304" s="12"/>
      <c r="R304" s="13" t="str">
        <f t="shared" si="46"/>
        <v>CAAF Educación</v>
      </c>
      <c r="S304" s="120"/>
    </row>
    <row r="305" spans="1:19" ht="25.5" x14ac:dyDescent="0.25">
      <c r="A305" s="6">
        <v>300</v>
      </c>
      <c r="B305" s="6">
        <v>7729</v>
      </c>
      <c r="C305" s="17" t="s">
        <v>23</v>
      </c>
      <c r="D305" s="18" t="s">
        <v>32</v>
      </c>
      <c r="E305" s="6"/>
      <c r="F305" s="6"/>
      <c r="G305" s="6"/>
      <c r="H305" s="6"/>
      <c r="I305" s="88" t="s">
        <v>326</v>
      </c>
      <c r="J305" s="92" t="s">
        <v>319</v>
      </c>
      <c r="K305" s="99">
        <v>42619</v>
      </c>
      <c r="L305" s="99">
        <v>42683</v>
      </c>
      <c r="M305" s="99">
        <v>42706</v>
      </c>
      <c r="N305" s="10">
        <f t="shared" si="47"/>
        <v>65</v>
      </c>
      <c r="O305" s="101">
        <f t="shared" si="49"/>
        <v>45</v>
      </c>
      <c r="P305" s="20">
        <v>1</v>
      </c>
      <c r="Q305" s="12"/>
      <c r="R305" s="13" t="str">
        <f t="shared" si="46"/>
        <v>CAAF Educación</v>
      </c>
      <c r="S305" s="120"/>
    </row>
    <row r="306" spans="1:19" ht="25.5" x14ac:dyDescent="0.25">
      <c r="A306" s="6">
        <v>301</v>
      </c>
      <c r="B306" s="6">
        <v>7730</v>
      </c>
      <c r="C306" s="17" t="s">
        <v>23</v>
      </c>
      <c r="D306" s="18" t="s">
        <v>32</v>
      </c>
      <c r="E306" s="6"/>
      <c r="F306" s="6"/>
      <c r="G306" s="6"/>
      <c r="H306" s="6"/>
      <c r="I306" s="88" t="s">
        <v>328</v>
      </c>
      <c r="J306" s="98" t="s">
        <v>310</v>
      </c>
      <c r="K306" s="99">
        <v>42646</v>
      </c>
      <c r="L306" s="99">
        <v>42698</v>
      </c>
      <c r="M306" s="99">
        <v>42713</v>
      </c>
      <c r="N306" s="10">
        <f t="shared" si="47"/>
        <v>53</v>
      </c>
      <c r="O306" s="101">
        <f>+NETWORKDAYS.INTL(K306,L306,1)-3</f>
        <v>36</v>
      </c>
      <c r="P306" s="20">
        <v>1</v>
      </c>
      <c r="Q306" s="12"/>
      <c r="R306" s="13" t="str">
        <f t="shared" si="46"/>
        <v>CAAF Ambiental</v>
      </c>
      <c r="S306" s="120"/>
    </row>
    <row r="307" spans="1:19" x14ac:dyDescent="0.25">
      <c r="A307" s="6">
        <v>302</v>
      </c>
      <c r="B307" s="6">
        <v>7730</v>
      </c>
      <c r="C307" s="17" t="s">
        <v>23</v>
      </c>
      <c r="D307" s="18" t="s">
        <v>32</v>
      </c>
      <c r="E307" s="6"/>
      <c r="F307" s="6"/>
      <c r="G307" s="6"/>
      <c r="H307" s="6"/>
      <c r="I307" s="88" t="s">
        <v>329</v>
      </c>
      <c r="J307" s="93" t="s">
        <v>312</v>
      </c>
      <c r="K307" s="99">
        <v>42541</v>
      </c>
      <c r="L307" s="99">
        <v>42613</v>
      </c>
      <c r="M307" s="99">
        <v>42629</v>
      </c>
      <c r="N307" s="10">
        <f t="shared" si="47"/>
        <v>73</v>
      </c>
      <c r="O307" s="101">
        <f>+NETWORKDAYS.INTL(K307,L307,1)-3</f>
        <v>50</v>
      </c>
      <c r="P307" s="20">
        <v>1</v>
      </c>
      <c r="Q307" s="12"/>
      <c r="R307" s="13" t="str">
        <f t="shared" si="46"/>
        <v>CAAF Ambiental</v>
      </c>
      <c r="S307" s="120"/>
    </row>
    <row r="308" spans="1:19" ht="25.5" x14ac:dyDescent="0.25">
      <c r="A308" s="6">
        <v>303</v>
      </c>
      <c r="B308" s="6">
        <v>7730</v>
      </c>
      <c r="C308" s="17" t="s">
        <v>23</v>
      </c>
      <c r="D308" s="18" t="s">
        <v>32</v>
      </c>
      <c r="E308" s="6"/>
      <c r="F308" s="6"/>
      <c r="G308" s="6"/>
      <c r="H308" s="6"/>
      <c r="I308" s="88" t="s">
        <v>243</v>
      </c>
      <c r="J308" s="90" t="s">
        <v>310</v>
      </c>
      <c r="K308" s="99">
        <v>42598</v>
      </c>
      <c r="L308" s="99">
        <v>42678</v>
      </c>
      <c r="M308" s="99">
        <v>42705</v>
      </c>
      <c r="N308" s="10">
        <f t="shared" si="47"/>
        <v>81</v>
      </c>
      <c r="O308" s="101">
        <f>+NETWORKDAYS.INTL(K308,L308,1)-2</f>
        <v>57</v>
      </c>
      <c r="P308" s="20">
        <v>1</v>
      </c>
      <c r="Q308" s="12"/>
      <c r="R308" s="13" t="str">
        <f t="shared" si="46"/>
        <v>CAAF Ambiental</v>
      </c>
      <c r="S308" s="13"/>
    </row>
    <row r="309" spans="1:19" ht="25.5" x14ac:dyDescent="0.25">
      <c r="A309" s="6">
        <v>304</v>
      </c>
      <c r="B309" s="6">
        <v>7730</v>
      </c>
      <c r="C309" s="17" t="s">
        <v>23</v>
      </c>
      <c r="D309" s="18" t="s">
        <v>32</v>
      </c>
      <c r="E309" s="6"/>
      <c r="F309" s="6"/>
      <c r="G309" s="6"/>
      <c r="H309" s="6"/>
      <c r="I309" s="88" t="s">
        <v>243</v>
      </c>
      <c r="J309" s="90" t="s">
        <v>310</v>
      </c>
      <c r="K309" s="99">
        <v>42604</v>
      </c>
      <c r="L309" s="99">
        <v>42686</v>
      </c>
      <c r="M309" s="99">
        <v>42709</v>
      </c>
      <c r="N309" s="10">
        <f t="shared" si="47"/>
        <v>83</v>
      </c>
      <c r="O309" s="101">
        <f>+NETWORKDAYS.INTL(K309,L309,1)-3</f>
        <v>57</v>
      </c>
      <c r="P309" s="20">
        <v>1</v>
      </c>
      <c r="Q309" s="12"/>
      <c r="R309" s="13" t="str">
        <f t="shared" si="46"/>
        <v>CAAF Ambiental</v>
      </c>
      <c r="S309" s="13"/>
    </row>
    <row r="310" spans="1:19" ht="25.5" x14ac:dyDescent="0.25">
      <c r="A310" s="6">
        <v>305</v>
      </c>
      <c r="B310" s="6">
        <v>7730</v>
      </c>
      <c r="C310" s="17" t="s">
        <v>23</v>
      </c>
      <c r="D310" s="18" t="s">
        <v>32</v>
      </c>
      <c r="E310" s="6"/>
      <c r="F310" s="6"/>
      <c r="G310" s="6"/>
      <c r="H310" s="6"/>
      <c r="I310" s="88" t="s">
        <v>243</v>
      </c>
      <c r="J310" s="90" t="s">
        <v>310</v>
      </c>
      <c r="K310" s="99">
        <v>42618</v>
      </c>
      <c r="L310" s="99">
        <f t="shared" ref="L310" si="50">+K310+73</f>
        <v>42691</v>
      </c>
      <c r="M310" s="99">
        <v>42713</v>
      </c>
      <c r="N310" s="10">
        <f t="shared" si="47"/>
        <v>74</v>
      </c>
      <c r="O310" s="101">
        <f>+NETWORKDAYS.INTL(K310,L310,1)-3</f>
        <v>51</v>
      </c>
      <c r="P310" s="20">
        <v>1</v>
      </c>
      <c r="Q310" s="12"/>
      <c r="R310" s="13" t="str">
        <f t="shared" si="46"/>
        <v>CAAF Ambiental</v>
      </c>
      <c r="S310" s="13"/>
    </row>
    <row r="311" spans="1:19" ht="72" x14ac:dyDescent="0.25">
      <c r="A311" s="6">
        <v>306</v>
      </c>
      <c r="B311" s="7">
        <v>7730</v>
      </c>
      <c r="C311" s="71" t="s">
        <v>9</v>
      </c>
      <c r="D311" s="72" t="s">
        <v>55</v>
      </c>
      <c r="E311" s="7"/>
      <c r="F311" s="7"/>
      <c r="G311" s="7"/>
      <c r="H311" s="7"/>
      <c r="I311" s="124" t="s">
        <v>369</v>
      </c>
      <c r="J311" s="125" t="s">
        <v>362</v>
      </c>
      <c r="K311" s="100">
        <v>42384</v>
      </c>
      <c r="L311" s="100">
        <v>42577</v>
      </c>
      <c r="M311" s="125" t="s">
        <v>362</v>
      </c>
      <c r="N311" s="129">
        <f t="shared" si="47"/>
        <v>194</v>
      </c>
      <c r="O311" s="126">
        <f>11+21+20+21+20+21+19</f>
        <v>133</v>
      </c>
      <c r="P311" s="127">
        <v>1</v>
      </c>
      <c r="Q311" s="128"/>
      <c r="R311" s="13" t="str">
        <f t="shared" si="46"/>
        <v>CAAF Ambiental</v>
      </c>
      <c r="S311" s="13"/>
    </row>
    <row r="312" spans="1:19" ht="38.25" x14ac:dyDescent="0.25">
      <c r="A312" s="6">
        <v>307</v>
      </c>
      <c r="B312" s="6">
        <v>7800</v>
      </c>
      <c r="C312" s="17" t="s">
        <v>9</v>
      </c>
      <c r="D312" s="18" t="s">
        <v>55</v>
      </c>
      <c r="E312" s="6"/>
      <c r="F312" s="6"/>
      <c r="G312" s="6"/>
      <c r="H312" s="6"/>
      <c r="I312" s="115" t="s">
        <v>364</v>
      </c>
      <c r="J312" s="117" t="s">
        <v>362</v>
      </c>
      <c r="K312" s="46">
        <v>42370</v>
      </c>
      <c r="L312" s="46">
        <v>42735</v>
      </c>
      <c r="M312" s="117" t="s">
        <v>362</v>
      </c>
      <c r="N312" s="10">
        <f t="shared" si="47"/>
        <v>366</v>
      </c>
      <c r="O312" s="122">
        <v>246</v>
      </c>
      <c r="P312" s="20">
        <v>1</v>
      </c>
      <c r="Q312" s="12"/>
      <c r="R312" s="13" t="str">
        <f t="shared" si="46"/>
        <v>Todas las CAAF</v>
      </c>
      <c r="S312" s="13"/>
    </row>
    <row r="313" spans="1:19" ht="76.5" x14ac:dyDescent="0.25">
      <c r="A313" s="6">
        <v>308</v>
      </c>
      <c r="B313" s="6">
        <v>7800</v>
      </c>
      <c r="C313" s="17" t="s">
        <v>9</v>
      </c>
      <c r="D313" s="18" t="s">
        <v>55</v>
      </c>
      <c r="E313" s="6"/>
      <c r="F313" s="6"/>
      <c r="G313" s="6"/>
      <c r="H313" s="6"/>
      <c r="I313" s="115" t="s">
        <v>365</v>
      </c>
      <c r="J313" s="117" t="s">
        <v>362</v>
      </c>
      <c r="K313" s="46">
        <v>42370</v>
      </c>
      <c r="L313" s="46">
        <v>42735</v>
      </c>
      <c r="M313" s="117" t="s">
        <v>362</v>
      </c>
      <c r="N313" s="10">
        <f t="shared" si="47"/>
        <v>366</v>
      </c>
      <c r="O313" s="122">
        <v>246</v>
      </c>
      <c r="P313" s="20">
        <v>1</v>
      </c>
      <c r="Q313" s="12"/>
      <c r="R313" s="13" t="str">
        <f t="shared" si="46"/>
        <v>Todas las CAAF</v>
      </c>
      <c r="S313" s="13"/>
    </row>
    <row r="314" spans="1:19" ht="76.5" x14ac:dyDescent="0.25">
      <c r="A314" s="6">
        <v>309</v>
      </c>
      <c r="B314" s="6">
        <v>7800</v>
      </c>
      <c r="C314" s="17" t="s">
        <v>9</v>
      </c>
      <c r="D314" s="18" t="s">
        <v>55</v>
      </c>
      <c r="E314" s="6"/>
      <c r="F314" s="6"/>
      <c r="G314" s="6"/>
      <c r="H314" s="6"/>
      <c r="I314" s="115" t="s">
        <v>366</v>
      </c>
      <c r="J314" s="117" t="s">
        <v>362</v>
      </c>
      <c r="K314" s="46">
        <v>42370</v>
      </c>
      <c r="L314" s="46">
        <v>42735</v>
      </c>
      <c r="M314" s="117" t="s">
        <v>362</v>
      </c>
      <c r="N314" s="10">
        <f t="shared" si="47"/>
        <v>366</v>
      </c>
      <c r="O314" s="122">
        <v>246</v>
      </c>
      <c r="P314" s="20">
        <v>1</v>
      </c>
      <c r="Q314" s="12"/>
      <c r="R314" s="13" t="str">
        <f t="shared" si="46"/>
        <v>Todas las CAAF</v>
      </c>
      <c r="S314" s="13"/>
    </row>
    <row r="315" spans="1:19" ht="191.25" x14ac:dyDescent="0.25">
      <c r="A315" s="6">
        <v>310</v>
      </c>
      <c r="B315" s="6">
        <v>7800</v>
      </c>
      <c r="C315" s="17" t="s">
        <v>9</v>
      </c>
      <c r="D315" s="18" t="s">
        <v>55</v>
      </c>
      <c r="E315" s="6"/>
      <c r="F315" s="6"/>
      <c r="G315" s="6"/>
      <c r="H315" s="6"/>
      <c r="I315" s="116" t="s">
        <v>367</v>
      </c>
      <c r="J315" s="117" t="s">
        <v>362</v>
      </c>
      <c r="K315" s="46">
        <v>42370</v>
      </c>
      <c r="L315" s="46">
        <v>42735</v>
      </c>
      <c r="M315" s="117" t="s">
        <v>362</v>
      </c>
      <c r="N315" s="10">
        <f t="shared" si="47"/>
        <v>366</v>
      </c>
      <c r="O315" s="122">
        <v>246</v>
      </c>
      <c r="P315" s="20">
        <v>1</v>
      </c>
      <c r="Q315" s="12"/>
      <c r="R315" s="13" t="str">
        <f t="shared" si="46"/>
        <v>Todas las CAAF</v>
      </c>
      <c r="S315" s="13"/>
    </row>
    <row r="316" spans="1:19" ht="165.75" x14ac:dyDescent="0.25">
      <c r="A316" s="6">
        <v>311</v>
      </c>
      <c r="B316" s="6">
        <v>7800</v>
      </c>
      <c r="C316" s="17" t="s">
        <v>9</v>
      </c>
      <c r="D316" s="18" t="s">
        <v>55</v>
      </c>
      <c r="E316" s="6"/>
      <c r="F316" s="6"/>
      <c r="G316" s="6"/>
      <c r="H316" s="6"/>
      <c r="I316" s="115" t="s">
        <v>368</v>
      </c>
      <c r="J316" s="117" t="s">
        <v>362</v>
      </c>
      <c r="K316" s="46">
        <v>42370</v>
      </c>
      <c r="L316" s="46">
        <v>42735</v>
      </c>
      <c r="M316" s="117" t="s">
        <v>362</v>
      </c>
      <c r="N316" s="10">
        <f t="shared" si="47"/>
        <v>366</v>
      </c>
      <c r="O316" s="122">
        <v>246</v>
      </c>
      <c r="P316" s="20">
        <v>1</v>
      </c>
      <c r="Q316" s="12"/>
      <c r="R316" s="13" t="str">
        <f t="shared" si="46"/>
        <v>Todas las CAAF</v>
      </c>
      <c r="S316" s="13"/>
    </row>
    <row r="317" spans="1:19" ht="38.25" x14ac:dyDescent="0.25">
      <c r="A317" s="6">
        <v>312</v>
      </c>
      <c r="B317" s="6">
        <v>7900</v>
      </c>
      <c r="C317" s="17"/>
      <c r="D317" s="18"/>
      <c r="E317" s="6"/>
      <c r="F317" s="6"/>
      <c r="G317" s="6"/>
      <c r="H317" s="6"/>
      <c r="I317" s="118" t="s">
        <v>110</v>
      </c>
      <c r="J317" s="117" t="s">
        <v>362</v>
      </c>
      <c r="K317" s="46">
        <v>42370</v>
      </c>
      <c r="L317" s="46">
        <v>42735</v>
      </c>
      <c r="M317" s="117" t="s">
        <v>362</v>
      </c>
      <c r="N317" s="10">
        <f t="shared" si="47"/>
        <v>366</v>
      </c>
      <c r="O317" s="122">
        <v>246</v>
      </c>
      <c r="P317" s="20">
        <v>1</v>
      </c>
      <c r="Q317" s="12"/>
      <c r="R317" s="13" t="str">
        <f t="shared" si="46"/>
        <v>Todas las Dependencias</v>
      </c>
      <c r="S317" s="13"/>
    </row>
    <row r="318" spans="1:19" ht="51" x14ac:dyDescent="0.25">
      <c r="A318" s="6">
        <v>313</v>
      </c>
      <c r="B318" s="6"/>
      <c r="C318" s="17"/>
      <c r="D318" s="18"/>
      <c r="E318" s="6"/>
      <c r="F318" s="6"/>
      <c r="G318" s="6"/>
      <c r="H318" s="6"/>
      <c r="I318" s="123" t="s">
        <v>371</v>
      </c>
      <c r="J318" s="117" t="s">
        <v>362</v>
      </c>
      <c r="K318" s="46">
        <v>42370</v>
      </c>
      <c r="L318" s="46">
        <v>42735</v>
      </c>
      <c r="M318" s="117" t="s">
        <v>362</v>
      </c>
      <c r="N318" s="10">
        <f t="shared" ref="N318" si="51">+IF(K318="","",(L318-K318+1))</f>
        <v>366</v>
      </c>
      <c r="O318" s="122">
        <v>246</v>
      </c>
      <c r="P318" s="20">
        <v>1</v>
      </c>
      <c r="Q318" s="12"/>
      <c r="R318" s="52" t="s">
        <v>73</v>
      </c>
      <c r="S318" s="13"/>
    </row>
    <row r="319" spans="1:19" ht="38.25" x14ac:dyDescent="0.25">
      <c r="A319" s="6">
        <v>314</v>
      </c>
      <c r="B319" s="6">
        <v>7900</v>
      </c>
      <c r="C319" s="17"/>
      <c r="D319" s="18"/>
      <c r="E319" s="6"/>
      <c r="F319" s="6"/>
      <c r="G319" s="6"/>
      <c r="H319" s="6"/>
      <c r="I319" s="119" t="s">
        <v>370</v>
      </c>
      <c r="J319" s="117" t="s">
        <v>362</v>
      </c>
      <c r="K319" s="46">
        <v>42370</v>
      </c>
      <c r="L319" s="46">
        <v>42735</v>
      </c>
      <c r="M319" s="117" t="s">
        <v>362</v>
      </c>
      <c r="N319" s="10">
        <f t="shared" si="47"/>
        <v>366</v>
      </c>
      <c r="O319" s="122">
        <v>246</v>
      </c>
      <c r="P319" s="20">
        <v>1</v>
      </c>
      <c r="Q319" s="12"/>
      <c r="R319" s="13" t="str">
        <f>+IF(ISERROR(VLOOKUP(B319,$AL$2:$AM$31,2,0)),"",VLOOKUP(B319,$AL$2:$AM$31,2,0))</f>
        <v>Todas las Dependencias</v>
      </c>
      <c r="S319" s="13"/>
    </row>
    <row r="320" spans="1:19" x14ac:dyDescent="0.25">
      <c r="A320" s="27"/>
      <c r="B320" s="27"/>
      <c r="C320" s="28"/>
      <c r="D320" s="29"/>
      <c r="E320" s="27"/>
      <c r="F320" s="27"/>
      <c r="G320" s="27"/>
      <c r="H320" s="27"/>
      <c r="I320" s="27"/>
      <c r="J320" s="27"/>
      <c r="K320" s="27"/>
      <c r="L320" s="27"/>
      <c r="M320" s="27"/>
      <c r="N320" s="27" t="str">
        <f t="shared" ref="N320:N335" si="52">+IF(K320="","",(L320-K320+1))</f>
        <v/>
      </c>
      <c r="O320" s="34"/>
      <c r="P320" s="31"/>
      <c r="Q320" s="32"/>
      <c r="R320" s="33" t="str">
        <f t="shared" ref="R320:R379" si="53">+IF(ISERROR(VLOOKUP(B320,$AL$2:$AM$31,2,0)),"",VLOOKUP(B320,$AL$2:$AM$31,2,0))</f>
        <v/>
      </c>
      <c r="S320" s="33"/>
    </row>
    <row r="321" spans="1:19" x14ac:dyDescent="0.25">
      <c r="A321" s="27"/>
      <c r="B321" s="27"/>
      <c r="C321" s="28"/>
      <c r="D321" s="29"/>
      <c r="E321" s="27"/>
      <c r="F321" s="27"/>
      <c r="G321" s="27"/>
      <c r="H321" s="27"/>
      <c r="I321" s="27"/>
      <c r="J321" s="27"/>
      <c r="K321" s="27"/>
      <c r="L321" s="27"/>
      <c r="M321" s="27"/>
      <c r="N321" s="27" t="str">
        <f t="shared" si="52"/>
        <v/>
      </c>
      <c r="O321" s="34"/>
      <c r="P321" s="31"/>
      <c r="Q321" s="32"/>
      <c r="R321" s="33" t="str">
        <f t="shared" si="53"/>
        <v/>
      </c>
      <c r="S321" s="33"/>
    </row>
    <row r="322" spans="1:19" x14ac:dyDescent="0.25">
      <c r="A322" s="27"/>
      <c r="B322" s="27"/>
      <c r="C322" s="28"/>
      <c r="D322" s="29"/>
      <c r="E322" s="27"/>
      <c r="F322" s="27"/>
      <c r="G322" s="27"/>
      <c r="H322" s="27"/>
      <c r="I322" s="27"/>
      <c r="J322" s="27"/>
      <c r="K322" s="27"/>
      <c r="L322" s="27"/>
      <c r="M322" s="27"/>
      <c r="N322" s="27" t="str">
        <f t="shared" si="52"/>
        <v/>
      </c>
      <c r="O322" s="34"/>
      <c r="P322" s="31"/>
      <c r="Q322" s="32"/>
      <c r="R322" s="33" t="str">
        <f t="shared" si="53"/>
        <v/>
      </c>
      <c r="S322" s="33"/>
    </row>
    <row r="323" spans="1:19" x14ac:dyDescent="0.25">
      <c r="A323" s="27"/>
      <c r="B323" s="27"/>
      <c r="C323" s="28"/>
      <c r="D323" s="29"/>
      <c r="E323" s="27"/>
      <c r="F323" s="27"/>
      <c r="G323" s="27"/>
      <c r="H323" s="27"/>
      <c r="I323" s="27"/>
      <c r="J323" s="27"/>
      <c r="K323" s="27"/>
      <c r="L323" s="27"/>
      <c r="M323" s="27"/>
      <c r="N323" s="27" t="str">
        <f t="shared" si="52"/>
        <v/>
      </c>
      <c r="O323" s="34"/>
      <c r="P323" s="31"/>
      <c r="Q323" s="32"/>
      <c r="R323" s="33" t="str">
        <f t="shared" si="53"/>
        <v/>
      </c>
      <c r="S323" s="33"/>
    </row>
    <row r="324" spans="1:19" x14ac:dyDescent="0.25">
      <c r="A324" s="27"/>
      <c r="B324" s="27"/>
      <c r="C324" s="28"/>
      <c r="D324" s="29"/>
      <c r="E324" s="27"/>
      <c r="F324" s="27"/>
      <c r="G324" s="27"/>
      <c r="H324" s="27"/>
      <c r="I324" s="27"/>
      <c r="J324" s="27"/>
      <c r="K324" s="27"/>
      <c r="L324" s="27"/>
      <c r="M324" s="27"/>
      <c r="N324" s="27" t="str">
        <f t="shared" si="52"/>
        <v/>
      </c>
      <c r="O324" s="34"/>
      <c r="P324" s="31"/>
      <c r="Q324" s="32"/>
      <c r="R324" s="33" t="str">
        <f t="shared" si="53"/>
        <v/>
      </c>
      <c r="S324" s="33"/>
    </row>
    <row r="325" spans="1:19" x14ac:dyDescent="0.25">
      <c r="A325" s="27"/>
      <c r="B325" s="27"/>
      <c r="C325" s="28"/>
      <c r="D325" s="29"/>
      <c r="E325" s="27"/>
      <c r="F325" s="27"/>
      <c r="G325" s="27"/>
      <c r="H325" s="27"/>
      <c r="I325" s="27"/>
      <c r="J325" s="27"/>
      <c r="K325" s="27"/>
      <c r="L325" s="27"/>
      <c r="M325" s="27"/>
      <c r="N325" s="27" t="str">
        <f t="shared" si="52"/>
        <v/>
      </c>
      <c r="O325" s="34"/>
      <c r="P325" s="31"/>
      <c r="Q325" s="32"/>
      <c r="R325" s="33" t="str">
        <f t="shared" si="53"/>
        <v/>
      </c>
      <c r="S325" s="33"/>
    </row>
    <row r="326" spans="1:19" x14ac:dyDescent="0.25">
      <c r="A326" s="27"/>
      <c r="B326" s="27"/>
      <c r="C326" s="28"/>
      <c r="D326" s="29"/>
      <c r="E326" s="27"/>
      <c r="F326" s="27"/>
      <c r="G326" s="27"/>
      <c r="H326" s="27"/>
      <c r="I326" s="27"/>
      <c r="J326" s="27"/>
      <c r="K326" s="27"/>
      <c r="L326" s="27"/>
      <c r="M326" s="27"/>
      <c r="N326" s="27" t="str">
        <f t="shared" si="52"/>
        <v/>
      </c>
      <c r="O326" s="34"/>
      <c r="P326" s="31"/>
      <c r="Q326" s="32"/>
      <c r="R326" s="33" t="str">
        <f t="shared" si="53"/>
        <v/>
      </c>
      <c r="S326" s="33"/>
    </row>
    <row r="327" spans="1:19" x14ac:dyDescent="0.25">
      <c r="A327" s="27"/>
      <c r="B327" s="27"/>
      <c r="C327" s="28"/>
      <c r="D327" s="29"/>
      <c r="E327" s="27"/>
      <c r="F327" s="27"/>
      <c r="G327" s="27"/>
      <c r="H327" s="27"/>
      <c r="I327" s="27"/>
      <c r="J327" s="27"/>
      <c r="K327" s="27"/>
      <c r="L327" s="27"/>
      <c r="M327" s="27"/>
      <c r="N327" s="27" t="str">
        <f t="shared" si="52"/>
        <v/>
      </c>
      <c r="O327" s="34"/>
      <c r="P327" s="31"/>
      <c r="Q327" s="32"/>
      <c r="R327" s="33" t="str">
        <f t="shared" si="53"/>
        <v/>
      </c>
      <c r="S327" s="33"/>
    </row>
    <row r="328" spans="1:19" x14ac:dyDescent="0.25">
      <c r="A328" s="27"/>
      <c r="B328" s="27"/>
      <c r="C328" s="28"/>
      <c r="D328" s="29"/>
      <c r="E328" s="27"/>
      <c r="F328" s="27"/>
      <c r="G328" s="27"/>
      <c r="H328" s="27"/>
      <c r="I328" s="27"/>
      <c r="J328" s="27"/>
      <c r="K328" s="27"/>
      <c r="L328" s="27"/>
      <c r="M328" s="27"/>
      <c r="N328" s="27" t="str">
        <f t="shared" si="52"/>
        <v/>
      </c>
      <c r="O328" s="34"/>
      <c r="P328" s="31"/>
      <c r="Q328" s="32"/>
      <c r="R328" s="33" t="str">
        <f t="shared" si="53"/>
        <v/>
      </c>
      <c r="S328" s="33"/>
    </row>
    <row r="329" spans="1:19" x14ac:dyDescent="0.25">
      <c r="A329" s="27"/>
      <c r="B329" s="27"/>
      <c r="C329" s="28"/>
      <c r="D329" s="29"/>
      <c r="E329" s="27"/>
      <c r="F329" s="27"/>
      <c r="G329" s="27"/>
      <c r="H329" s="27"/>
      <c r="I329" s="27"/>
      <c r="J329" s="27"/>
      <c r="K329" s="27"/>
      <c r="L329" s="27"/>
      <c r="M329" s="27"/>
      <c r="N329" s="27" t="str">
        <f t="shared" si="52"/>
        <v/>
      </c>
      <c r="O329" s="34"/>
      <c r="P329" s="31"/>
      <c r="Q329" s="32"/>
      <c r="R329" s="33" t="str">
        <f t="shared" si="53"/>
        <v/>
      </c>
      <c r="S329" s="33"/>
    </row>
    <row r="330" spans="1:19" x14ac:dyDescent="0.25">
      <c r="A330" s="27"/>
      <c r="B330" s="27"/>
      <c r="C330" s="28"/>
      <c r="D330" s="29"/>
      <c r="E330" s="27"/>
      <c r="F330" s="27"/>
      <c r="G330" s="27"/>
      <c r="H330" s="27"/>
      <c r="I330" s="27"/>
      <c r="J330" s="27"/>
      <c r="K330" s="27"/>
      <c r="L330" s="27"/>
      <c r="M330" s="27"/>
      <c r="N330" s="27" t="str">
        <f t="shared" si="52"/>
        <v/>
      </c>
      <c r="O330" s="34"/>
      <c r="P330" s="31"/>
      <c r="Q330" s="32"/>
      <c r="R330" s="33" t="str">
        <f t="shared" si="53"/>
        <v/>
      </c>
      <c r="S330" s="33"/>
    </row>
    <row r="331" spans="1:19" x14ac:dyDescent="0.25">
      <c r="A331" s="27"/>
      <c r="B331" s="27"/>
      <c r="C331" s="28"/>
      <c r="D331" s="29"/>
      <c r="E331" s="27"/>
      <c r="F331" s="27"/>
      <c r="G331" s="27"/>
      <c r="H331" s="27"/>
      <c r="I331" s="27"/>
      <c r="J331" s="27"/>
      <c r="K331" s="27"/>
      <c r="L331" s="27"/>
      <c r="M331" s="27"/>
      <c r="N331" s="27" t="str">
        <f t="shared" si="52"/>
        <v/>
      </c>
      <c r="O331" s="34"/>
      <c r="P331" s="31"/>
      <c r="Q331" s="32"/>
      <c r="R331" s="33" t="str">
        <f t="shared" si="53"/>
        <v/>
      </c>
      <c r="S331" s="33"/>
    </row>
    <row r="332" spans="1:19" x14ac:dyDescent="0.25">
      <c r="A332" s="27"/>
      <c r="B332" s="27"/>
      <c r="C332" s="28"/>
      <c r="D332" s="29"/>
      <c r="E332" s="27"/>
      <c r="F332" s="27"/>
      <c r="G332" s="27"/>
      <c r="H332" s="27"/>
      <c r="I332" s="27"/>
      <c r="J332" s="27"/>
      <c r="K332" s="27"/>
      <c r="L332" s="27"/>
      <c r="M332" s="27"/>
      <c r="N332" s="27" t="str">
        <f t="shared" si="52"/>
        <v/>
      </c>
      <c r="O332" s="34"/>
      <c r="P332" s="31"/>
      <c r="Q332" s="32"/>
      <c r="R332" s="33" t="str">
        <f t="shared" si="53"/>
        <v/>
      </c>
      <c r="S332" s="33"/>
    </row>
    <row r="333" spans="1:19" x14ac:dyDescent="0.25">
      <c r="A333" s="27"/>
      <c r="B333" s="27"/>
      <c r="C333" s="28"/>
      <c r="D333" s="29"/>
      <c r="E333" s="27"/>
      <c r="F333" s="27"/>
      <c r="G333" s="27"/>
      <c r="H333" s="27"/>
      <c r="I333" s="27"/>
      <c r="J333" s="27"/>
      <c r="K333" s="27"/>
      <c r="L333" s="27"/>
      <c r="M333" s="27"/>
      <c r="N333" s="27" t="str">
        <f t="shared" si="52"/>
        <v/>
      </c>
      <c r="O333" s="34"/>
      <c r="P333" s="31"/>
      <c r="Q333" s="32"/>
      <c r="R333" s="33" t="str">
        <f t="shared" si="53"/>
        <v/>
      </c>
      <c r="S333" s="33"/>
    </row>
    <row r="334" spans="1:19" x14ac:dyDescent="0.25">
      <c r="A334" s="27"/>
      <c r="B334" s="27"/>
      <c r="C334" s="28"/>
      <c r="D334" s="29"/>
      <c r="E334" s="27"/>
      <c r="F334" s="27"/>
      <c r="G334" s="27"/>
      <c r="H334" s="27"/>
      <c r="I334" s="27"/>
      <c r="J334" s="27"/>
      <c r="K334" s="27"/>
      <c r="L334" s="27"/>
      <c r="M334" s="27"/>
      <c r="N334" s="27" t="str">
        <f t="shared" si="52"/>
        <v/>
      </c>
      <c r="O334" s="36"/>
      <c r="P334" s="31"/>
      <c r="Q334" s="32"/>
      <c r="R334" s="33" t="str">
        <f t="shared" si="53"/>
        <v/>
      </c>
      <c r="S334" s="33"/>
    </row>
    <row r="335" spans="1:19" x14ac:dyDescent="0.25">
      <c r="A335" s="27"/>
      <c r="B335" s="27"/>
      <c r="C335" s="28"/>
      <c r="D335" s="29"/>
      <c r="E335" s="27"/>
      <c r="F335" s="27"/>
      <c r="G335" s="27"/>
      <c r="H335" s="27"/>
      <c r="I335" s="27"/>
      <c r="J335" s="27"/>
      <c r="K335" s="27"/>
      <c r="L335" s="27"/>
      <c r="M335" s="27"/>
      <c r="N335" s="27" t="str">
        <f t="shared" si="52"/>
        <v/>
      </c>
      <c r="O335" s="34"/>
      <c r="P335" s="31"/>
      <c r="Q335" s="32"/>
      <c r="R335" s="33" t="str">
        <f t="shared" si="53"/>
        <v/>
      </c>
      <c r="S335" s="33"/>
    </row>
    <row r="336" spans="1:19" x14ac:dyDescent="0.25">
      <c r="A336" s="27"/>
      <c r="B336" s="37"/>
      <c r="C336" s="27"/>
      <c r="D336" s="30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34"/>
      <c r="P336" s="31"/>
      <c r="Q336" s="32"/>
      <c r="R336" s="33" t="str">
        <f t="shared" si="53"/>
        <v/>
      </c>
      <c r="S336" s="33"/>
    </row>
    <row r="337" spans="1:19" x14ac:dyDescent="0.25">
      <c r="A337" s="27"/>
      <c r="B337" s="37"/>
      <c r="C337" s="27"/>
      <c r="D337" s="30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34"/>
      <c r="P337" s="31"/>
      <c r="Q337" s="32"/>
      <c r="R337" s="33" t="str">
        <f t="shared" si="53"/>
        <v/>
      </c>
      <c r="S337" s="33"/>
    </row>
    <row r="338" spans="1:19" x14ac:dyDescent="0.25">
      <c r="A338" s="27"/>
      <c r="B338" s="37"/>
      <c r="C338" s="27"/>
      <c r="D338" s="30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34"/>
      <c r="P338" s="31"/>
      <c r="Q338" s="32"/>
      <c r="R338" s="33" t="str">
        <f t="shared" si="53"/>
        <v/>
      </c>
      <c r="S338" s="33"/>
    </row>
    <row r="339" spans="1:19" x14ac:dyDescent="0.25">
      <c r="A339" s="27"/>
      <c r="B339" s="37"/>
      <c r="C339" s="27"/>
      <c r="D339" s="30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34"/>
      <c r="P339" s="31"/>
      <c r="Q339" s="32"/>
      <c r="R339" s="33" t="str">
        <f t="shared" si="53"/>
        <v/>
      </c>
      <c r="S339" s="33"/>
    </row>
    <row r="340" spans="1:19" x14ac:dyDescent="0.25">
      <c r="A340" s="27"/>
      <c r="B340" s="37"/>
      <c r="C340" s="27"/>
      <c r="D340" s="30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34"/>
      <c r="P340" s="31"/>
      <c r="Q340" s="32"/>
      <c r="R340" s="33" t="str">
        <f t="shared" si="53"/>
        <v/>
      </c>
      <c r="S340" s="33"/>
    </row>
    <row r="341" spans="1:19" x14ac:dyDescent="0.25">
      <c r="A341" s="27"/>
      <c r="B341" s="37"/>
      <c r="C341" s="27"/>
      <c r="D341" s="30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34"/>
      <c r="P341" s="31"/>
      <c r="Q341" s="32"/>
      <c r="R341" s="33" t="str">
        <f t="shared" si="53"/>
        <v/>
      </c>
      <c r="S341" s="33"/>
    </row>
    <row r="342" spans="1:19" x14ac:dyDescent="0.25">
      <c r="A342" s="27"/>
      <c r="B342" s="37"/>
      <c r="C342" s="27"/>
      <c r="D342" s="30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34"/>
      <c r="P342" s="31"/>
      <c r="Q342" s="32"/>
      <c r="R342" s="33" t="str">
        <f t="shared" si="53"/>
        <v/>
      </c>
      <c r="S342" s="33"/>
    </row>
    <row r="343" spans="1:19" x14ac:dyDescent="0.25">
      <c r="A343" s="27"/>
      <c r="B343" s="37"/>
      <c r="C343" s="27"/>
      <c r="D343" s="30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38"/>
      <c r="P343" s="31"/>
      <c r="Q343" s="32"/>
      <c r="R343" s="33" t="str">
        <f t="shared" si="53"/>
        <v/>
      </c>
      <c r="S343" s="33"/>
    </row>
    <row r="344" spans="1:19" x14ac:dyDescent="0.25">
      <c r="A344" s="27"/>
      <c r="B344" s="37"/>
      <c r="C344" s="27"/>
      <c r="D344" s="30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38"/>
      <c r="P344" s="31"/>
      <c r="Q344" s="32"/>
      <c r="R344" s="33" t="str">
        <f t="shared" si="53"/>
        <v/>
      </c>
      <c r="S344" s="33"/>
    </row>
    <row r="345" spans="1:19" x14ac:dyDescent="0.25">
      <c r="A345" s="27"/>
      <c r="B345" s="37"/>
      <c r="C345" s="27"/>
      <c r="D345" s="30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38"/>
      <c r="P345" s="31"/>
      <c r="Q345" s="32"/>
      <c r="R345" s="33" t="str">
        <f t="shared" si="53"/>
        <v/>
      </c>
      <c r="S345" s="33"/>
    </row>
    <row r="346" spans="1:19" x14ac:dyDescent="0.25">
      <c r="A346" s="27"/>
      <c r="B346" s="37"/>
      <c r="C346" s="27"/>
      <c r="D346" s="30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38"/>
      <c r="P346" s="31"/>
      <c r="Q346" s="32"/>
      <c r="R346" s="33" t="str">
        <f t="shared" si="53"/>
        <v/>
      </c>
      <c r="S346" s="33"/>
    </row>
    <row r="347" spans="1:19" x14ac:dyDescent="0.25">
      <c r="A347" s="27"/>
      <c r="B347" s="37"/>
      <c r="C347" s="27"/>
      <c r="D347" s="30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34"/>
      <c r="P347" s="31"/>
      <c r="Q347" s="32"/>
      <c r="R347" s="33" t="str">
        <f t="shared" si="53"/>
        <v/>
      </c>
      <c r="S347" s="33"/>
    </row>
    <row r="348" spans="1:19" x14ac:dyDescent="0.25">
      <c r="A348" s="27"/>
      <c r="B348" s="37"/>
      <c r="C348" s="27"/>
      <c r="D348" s="30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34"/>
      <c r="P348" s="31"/>
      <c r="Q348" s="32"/>
      <c r="R348" s="33" t="str">
        <f t="shared" si="53"/>
        <v/>
      </c>
      <c r="S348" s="33"/>
    </row>
    <row r="349" spans="1:19" x14ac:dyDescent="0.25">
      <c r="A349" s="27"/>
      <c r="B349" s="37"/>
      <c r="C349" s="27"/>
      <c r="D349" s="30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34"/>
      <c r="P349" s="31"/>
      <c r="Q349" s="32"/>
      <c r="R349" s="33" t="str">
        <f t="shared" si="53"/>
        <v/>
      </c>
      <c r="S349" s="33"/>
    </row>
    <row r="350" spans="1:19" x14ac:dyDescent="0.25">
      <c r="A350" s="27"/>
      <c r="B350" s="37"/>
      <c r="C350" s="27"/>
      <c r="D350" s="30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34"/>
      <c r="P350" s="31"/>
      <c r="Q350" s="32"/>
      <c r="R350" s="33" t="str">
        <f t="shared" si="53"/>
        <v/>
      </c>
      <c r="S350" s="33"/>
    </row>
    <row r="351" spans="1:19" x14ac:dyDescent="0.25">
      <c r="A351" s="27"/>
      <c r="B351" s="37"/>
      <c r="C351" s="27"/>
      <c r="D351" s="30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34"/>
      <c r="P351" s="31"/>
      <c r="Q351" s="32"/>
      <c r="R351" s="33" t="str">
        <f t="shared" si="53"/>
        <v/>
      </c>
      <c r="S351" s="33"/>
    </row>
    <row r="352" spans="1:19" x14ac:dyDescent="0.25">
      <c r="A352" s="27"/>
      <c r="B352" s="37"/>
      <c r="C352" s="27"/>
      <c r="D352" s="30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38"/>
      <c r="P352" s="31"/>
      <c r="Q352" s="32"/>
      <c r="R352" s="33" t="str">
        <f t="shared" si="53"/>
        <v/>
      </c>
      <c r="S352" s="33"/>
    </row>
    <row r="353" spans="1:19" x14ac:dyDescent="0.25">
      <c r="A353" s="27"/>
      <c r="B353" s="37"/>
      <c r="C353" s="27"/>
      <c r="D353" s="30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38"/>
      <c r="P353" s="31"/>
      <c r="Q353" s="32"/>
      <c r="R353" s="33" t="str">
        <f t="shared" si="53"/>
        <v/>
      </c>
      <c r="S353" s="33"/>
    </row>
    <row r="354" spans="1:19" x14ac:dyDescent="0.25">
      <c r="A354" s="27"/>
      <c r="B354" s="37"/>
      <c r="C354" s="27"/>
      <c r="D354" s="30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38"/>
      <c r="P354" s="31"/>
      <c r="Q354" s="32"/>
      <c r="R354" s="33" t="str">
        <f t="shared" si="53"/>
        <v/>
      </c>
      <c r="S354" s="33"/>
    </row>
    <row r="355" spans="1:19" x14ac:dyDescent="0.25">
      <c r="A355" s="27"/>
      <c r="B355" s="37"/>
      <c r="C355" s="27"/>
      <c r="D355" s="30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34"/>
      <c r="P355" s="31"/>
      <c r="Q355" s="32"/>
      <c r="R355" s="33" t="str">
        <f t="shared" si="53"/>
        <v/>
      </c>
      <c r="S355" s="33"/>
    </row>
    <row r="356" spans="1:19" x14ac:dyDescent="0.25">
      <c r="A356" s="27"/>
      <c r="B356" s="37"/>
      <c r="C356" s="27"/>
      <c r="D356" s="30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34"/>
      <c r="P356" s="31"/>
      <c r="Q356" s="32"/>
      <c r="R356" s="33" t="str">
        <f t="shared" si="53"/>
        <v/>
      </c>
      <c r="S356" s="33"/>
    </row>
    <row r="357" spans="1:19" x14ac:dyDescent="0.25">
      <c r="A357" s="27"/>
      <c r="B357" s="37"/>
      <c r="C357" s="27"/>
      <c r="D357" s="30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34"/>
      <c r="P357" s="31"/>
      <c r="Q357" s="32"/>
      <c r="R357" s="33" t="str">
        <f t="shared" si="53"/>
        <v/>
      </c>
      <c r="S357" s="33"/>
    </row>
    <row r="358" spans="1:19" x14ac:dyDescent="0.25">
      <c r="A358" s="27"/>
      <c r="B358" s="37"/>
      <c r="C358" s="27"/>
      <c r="D358" s="30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34"/>
      <c r="P358" s="31"/>
      <c r="Q358" s="32"/>
      <c r="R358" s="33" t="str">
        <f t="shared" si="53"/>
        <v/>
      </c>
      <c r="S358" s="33"/>
    </row>
    <row r="359" spans="1:19" x14ac:dyDescent="0.25">
      <c r="A359" s="27"/>
      <c r="B359" s="37"/>
      <c r="C359" s="27"/>
      <c r="D359" s="30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34"/>
      <c r="P359" s="31"/>
      <c r="Q359" s="32"/>
      <c r="R359" s="33" t="str">
        <f t="shared" si="53"/>
        <v/>
      </c>
      <c r="S359" s="33"/>
    </row>
    <row r="360" spans="1:19" x14ac:dyDescent="0.25">
      <c r="A360" s="27"/>
      <c r="B360" s="37"/>
      <c r="C360" s="27"/>
      <c r="D360" s="30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34"/>
      <c r="P360" s="31"/>
      <c r="Q360" s="32"/>
      <c r="R360" s="33" t="str">
        <f t="shared" si="53"/>
        <v/>
      </c>
      <c r="S360" s="33"/>
    </row>
    <row r="361" spans="1:19" x14ac:dyDescent="0.25">
      <c r="A361" s="27"/>
      <c r="B361" s="37"/>
      <c r="C361" s="27"/>
      <c r="D361" s="30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38"/>
      <c r="P361" s="31"/>
      <c r="Q361" s="32"/>
      <c r="R361" s="33" t="str">
        <f t="shared" si="53"/>
        <v/>
      </c>
      <c r="S361" s="33"/>
    </row>
    <row r="362" spans="1:19" x14ac:dyDescent="0.25">
      <c r="A362" s="27"/>
      <c r="B362" s="37"/>
      <c r="C362" s="27"/>
      <c r="D362" s="30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38"/>
      <c r="P362" s="31"/>
      <c r="Q362" s="32"/>
      <c r="R362" s="33" t="str">
        <f t="shared" si="53"/>
        <v/>
      </c>
      <c r="S362" s="33"/>
    </row>
    <row r="363" spans="1:19" x14ac:dyDescent="0.25">
      <c r="A363" s="27"/>
      <c r="B363" s="37"/>
      <c r="C363" s="27"/>
      <c r="D363" s="30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34"/>
      <c r="P363" s="31"/>
      <c r="Q363" s="32"/>
      <c r="R363" s="33" t="str">
        <f t="shared" si="53"/>
        <v/>
      </c>
      <c r="S363" s="33"/>
    </row>
    <row r="364" spans="1:19" x14ac:dyDescent="0.25">
      <c r="A364" s="27"/>
      <c r="B364" s="37"/>
      <c r="C364" s="27"/>
      <c r="D364" s="30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34"/>
      <c r="P364" s="31"/>
      <c r="Q364" s="32"/>
      <c r="R364" s="33" t="str">
        <f t="shared" si="53"/>
        <v/>
      </c>
      <c r="S364" s="33"/>
    </row>
    <row r="365" spans="1:19" x14ac:dyDescent="0.25">
      <c r="A365" s="27"/>
      <c r="B365" s="37"/>
      <c r="C365" s="27"/>
      <c r="D365" s="30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34"/>
      <c r="P365" s="31"/>
      <c r="Q365" s="32"/>
      <c r="R365" s="33" t="str">
        <f t="shared" si="53"/>
        <v/>
      </c>
      <c r="S365" s="33"/>
    </row>
    <row r="366" spans="1:19" x14ac:dyDescent="0.25">
      <c r="A366" s="27"/>
      <c r="B366" s="37"/>
      <c r="C366" s="27"/>
      <c r="D366" s="30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34"/>
      <c r="P366" s="31"/>
      <c r="Q366" s="32"/>
      <c r="R366" s="33" t="str">
        <f t="shared" si="53"/>
        <v/>
      </c>
      <c r="S366" s="33"/>
    </row>
    <row r="367" spans="1:19" x14ac:dyDescent="0.25">
      <c r="A367" s="27"/>
      <c r="B367" s="37"/>
      <c r="C367" s="27"/>
      <c r="D367" s="30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34"/>
      <c r="P367" s="31"/>
      <c r="Q367" s="32"/>
      <c r="R367" s="33" t="str">
        <f t="shared" si="53"/>
        <v/>
      </c>
      <c r="S367" s="33"/>
    </row>
    <row r="368" spans="1:19" x14ac:dyDescent="0.25">
      <c r="A368" s="27"/>
      <c r="B368" s="37"/>
      <c r="C368" s="27"/>
      <c r="D368" s="30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34"/>
      <c r="P368" s="31"/>
      <c r="Q368" s="32"/>
      <c r="R368" s="33" t="str">
        <f t="shared" si="53"/>
        <v/>
      </c>
      <c r="S368" s="33"/>
    </row>
    <row r="369" spans="1:19" x14ac:dyDescent="0.25">
      <c r="A369" s="27"/>
      <c r="B369" s="37"/>
      <c r="C369" s="27"/>
      <c r="D369" s="30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34"/>
      <c r="P369" s="31"/>
      <c r="Q369" s="32"/>
      <c r="R369" s="33" t="str">
        <f t="shared" si="53"/>
        <v/>
      </c>
      <c r="S369" s="33"/>
    </row>
    <row r="370" spans="1:19" x14ac:dyDescent="0.25">
      <c r="A370" s="27"/>
      <c r="B370" s="37"/>
      <c r="C370" s="27"/>
      <c r="D370" s="30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34"/>
      <c r="P370" s="31"/>
      <c r="Q370" s="32"/>
      <c r="R370" s="33" t="str">
        <f t="shared" si="53"/>
        <v/>
      </c>
      <c r="S370" s="33"/>
    </row>
    <row r="371" spans="1:19" x14ac:dyDescent="0.25">
      <c r="A371" s="27"/>
      <c r="B371" s="37"/>
      <c r="C371" s="27"/>
      <c r="D371" s="30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34"/>
      <c r="P371" s="31"/>
      <c r="Q371" s="32"/>
      <c r="R371" s="33" t="str">
        <f t="shared" si="53"/>
        <v/>
      </c>
      <c r="S371" s="33"/>
    </row>
    <row r="372" spans="1:19" x14ac:dyDescent="0.25">
      <c r="A372" s="27"/>
      <c r="B372" s="37"/>
      <c r="C372" s="27"/>
      <c r="D372" s="30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34"/>
      <c r="P372" s="31"/>
      <c r="Q372" s="32"/>
      <c r="R372" s="33" t="str">
        <f t="shared" si="53"/>
        <v/>
      </c>
      <c r="S372" s="33"/>
    </row>
    <row r="373" spans="1:19" x14ac:dyDescent="0.25">
      <c r="A373" s="27"/>
      <c r="B373" s="37"/>
      <c r="C373" s="27"/>
      <c r="D373" s="30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34"/>
      <c r="P373" s="31"/>
      <c r="Q373" s="32"/>
      <c r="R373" s="33" t="str">
        <f t="shared" si="53"/>
        <v/>
      </c>
      <c r="S373" s="33"/>
    </row>
    <row r="374" spans="1:19" x14ac:dyDescent="0.25">
      <c r="A374" s="27"/>
      <c r="B374" s="37"/>
      <c r="C374" s="27"/>
      <c r="D374" s="30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34"/>
      <c r="P374" s="31"/>
      <c r="Q374" s="32"/>
      <c r="R374" s="33" t="str">
        <f t="shared" si="53"/>
        <v/>
      </c>
      <c r="S374" s="33"/>
    </row>
    <row r="375" spans="1:19" x14ac:dyDescent="0.25">
      <c r="A375" s="27"/>
      <c r="B375" s="37"/>
      <c r="C375" s="27"/>
      <c r="D375" s="30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34"/>
      <c r="P375" s="31"/>
      <c r="Q375" s="32"/>
      <c r="R375" s="33" t="str">
        <f t="shared" si="53"/>
        <v/>
      </c>
      <c r="S375" s="33"/>
    </row>
    <row r="376" spans="1:19" x14ac:dyDescent="0.25">
      <c r="A376" s="27"/>
      <c r="B376" s="37"/>
      <c r="C376" s="27"/>
      <c r="D376" s="30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34"/>
      <c r="P376" s="31"/>
      <c r="Q376" s="32"/>
      <c r="R376" s="33" t="str">
        <f t="shared" si="53"/>
        <v/>
      </c>
      <c r="S376" s="33"/>
    </row>
    <row r="377" spans="1:19" x14ac:dyDescent="0.25">
      <c r="A377" s="27"/>
      <c r="B377" s="37"/>
      <c r="C377" s="27"/>
      <c r="D377" s="30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34"/>
      <c r="P377" s="31"/>
      <c r="Q377" s="32"/>
      <c r="R377" s="33" t="str">
        <f t="shared" si="53"/>
        <v/>
      </c>
      <c r="S377" s="33"/>
    </row>
    <row r="378" spans="1:19" x14ac:dyDescent="0.25">
      <c r="A378" s="27"/>
      <c r="B378" s="37"/>
      <c r="C378" s="27"/>
      <c r="D378" s="30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34"/>
      <c r="P378" s="31"/>
      <c r="Q378" s="32"/>
      <c r="R378" s="33" t="str">
        <f t="shared" si="53"/>
        <v/>
      </c>
      <c r="S378" s="33"/>
    </row>
    <row r="379" spans="1:19" x14ac:dyDescent="0.25">
      <c r="A379" s="27"/>
      <c r="B379" s="37"/>
      <c r="C379" s="27"/>
      <c r="D379" s="30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34"/>
      <c r="P379" s="31"/>
      <c r="Q379" s="32"/>
      <c r="R379" s="33" t="str">
        <f t="shared" si="53"/>
        <v/>
      </c>
      <c r="S379" s="33"/>
    </row>
    <row r="380" spans="1:19" x14ac:dyDescent="0.25">
      <c r="A380" s="27"/>
      <c r="B380" s="37"/>
      <c r="C380" s="27"/>
      <c r="D380" s="30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34"/>
      <c r="P380" s="31"/>
      <c r="Q380" s="32"/>
      <c r="R380" s="33" t="str">
        <f t="shared" ref="R380:R443" si="54">+IF(ISERROR(VLOOKUP(B380,$AL$2:$AM$31,2,0)),"",VLOOKUP(B380,$AL$2:$AM$31,2,0))</f>
        <v/>
      </c>
      <c r="S380" s="33"/>
    </row>
    <row r="381" spans="1:19" x14ac:dyDescent="0.25">
      <c r="A381" s="27"/>
      <c r="B381" s="37"/>
      <c r="C381" s="27"/>
      <c r="D381" s="30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34"/>
      <c r="P381" s="31"/>
      <c r="Q381" s="32"/>
      <c r="R381" s="33" t="str">
        <f t="shared" si="54"/>
        <v/>
      </c>
      <c r="S381" s="33"/>
    </row>
    <row r="382" spans="1:19" x14ac:dyDescent="0.25">
      <c r="A382" s="27"/>
      <c r="B382" s="37"/>
      <c r="C382" s="27"/>
      <c r="D382" s="30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34"/>
      <c r="P382" s="31"/>
      <c r="Q382" s="32"/>
      <c r="R382" s="33" t="str">
        <f t="shared" si="54"/>
        <v/>
      </c>
      <c r="S382" s="33"/>
    </row>
    <row r="383" spans="1:19" x14ac:dyDescent="0.25">
      <c r="A383" s="27"/>
      <c r="B383" s="37"/>
      <c r="C383" s="27"/>
      <c r="D383" s="30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34"/>
      <c r="P383" s="31"/>
      <c r="Q383" s="32"/>
      <c r="R383" s="33" t="str">
        <f t="shared" si="54"/>
        <v/>
      </c>
      <c r="S383" s="33"/>
    </row>
    <row r="384" spans="1:19" x14ac:dyDescent="0.25">
      <c r="A384" s="27"/>
      <c r="B384" s="37"/>
      <c r="C384" s="27"/>
      <c r="D384" s="30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34"/>
      <c r="P384" s="31"/>
      <c r="Q384" s="32"/>
      <c r="R384" s="33" t="str">
        <f t="shared" si="54"/>
        <v/>
      </c>
      <c r="S384" s="33"/>
    </row>
    <row r="385" spans="1:19" x14ac:dyDescent="0.25">
      <c r="A385" s="27"/>
      <c r="B385" s="37"/>
      <c r="C385" s="27"/>
      <c r="D385" s="30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34"/>
      <c r="P385" s="31"/>
      <c r="Q385" s="32"/>
      <c r="R385" s="33" t="str">
        <f t="shared" si="54"/>
        <v/>
      </c>
      <c r="S385" s="33"/>
    </row>
    <row r="386" spans="1:19" x14ac:dyDescent="0.25">
      <c r="A386" s="27"/>
      <c r="B386" s="37"/>
      <c r="C386" s="27"/>
      <c r="D386" s="30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34"/>
      <c r="P386" s="31"/>
      <c r="Q386" s="32"/>
      <c r="R386" s="33" t="str">
        <f t="shared" si="54"/>
        <v/>
      </c>
      <c r="S386" s="33"/>
    </row>
    <row r="387" spans="1:19" x14ac:dyDescent="0.25">
      <c r="A387" s="27"/>
      <c r="B387" s="37"/>
      <c r="C387" s="27"/>
      <c r="D387" s="30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34"/>
      <c r="P387" s="31"/>
      <c r="Q387" s="32"/>
      <c r="R387" s="33" t="str">
        <f t="shared" si="54"/>
        <v/>
      </c>
      <c r="S387" s="33"/>
    </row>
    <row r="388" spans="1:19" x14ac:dyDescent="0.25">
      <c r="A388" s="27"/>
      <c r="B388" s="37"/>
      <c r="C388" s="27"/>
      <c r="D388" s="30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34"/>
      <c r="P388" s="31"/>
      <c r="Q388" s="32"/>
      <c r="R388" s="33" t="str">
        <f t="shared" si="54"/>
        <v/>
      </c>
      <c r="S388" s="33"/>
    </row>
    <row r="389" spans="1:19" x14ac:dyDescent="0.25">
      <c r="A389" s="27"/>
      <c r="B389" s="37"/>
      <c r="C389" s="27"/>
      <c r="D389" s="30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34"/>
      <c r="P389" s="31"/>
      <c r="Q389" s="32"/>
      <c r="R389" s="33" t="str">
        <f t="shared" si="54"/>
        <v/>
      </c>
      <c r="S389" s="33"/>
    </row>
    <row r="390" spans="1:19" x14ac:dyDescent="0.25">
      <c r="A390" s="27"/>
      <c r="B390" s="37"/>
      <c r="C390" s="27"/>
      <c r="D390" s="30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38"/>
      <c r="P390" s="31"/>
      <c r="Q390" s="32"/>
      <c r="R390" s="33" t="str">
        <f t="shared" si="54"/>
        <v/>
      </c>
      <c r="S390" s="33"/>
    </row>
    <row r="391" spans="1:19" x14ac:dyDescent="0.25">
      <c r="A391" s="27"/>
      <c r="B391" s="37"/>
      <c r="C391" s="27"/>
      <c r="D391" s="30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38"/>
      <c r="P391" s="31"/>
      <c r="Q391" s="32"/>
      <c r="R391" s="33" t="str">
        <f t="shared" si="54"/>
        <v/>
      </c>
      <c r="S391" s="33"/>
    </row>
    <row r="392" spans="1:19" x14ac:dyDescent="0.25">
      <c r="A392" s="27"/>
      <c r="B392" s="37"/>
      <c r="C392" s="27"/>
      <c r="D392" s="30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34"/>
      <c r="P392" s="31"/>
      <c r="Q392" s="32"/>
      <c r="R392" s="33" t="str">
        <f t="shared" si="54"/>
        <v/>
      </c>
      <c r="S392" s="33"/>
    </row>
    <row r="393" spans="1:19" x14ac:dyDescent="0.25">
      <c r="A393" s="27"/>
      <c r="B393" s="37"/>
      <c r="C393" s="27"/>
      <c r="D393" s="30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34"/>
      <c r="P393" s="31"/>
      <c r="Q393" s="32"/>
      <c r="R393" s="33" t="str">
        <f t="shared" si="54"/>
        <v/>
      </c>
      <c r="S393" s="33"/>
    </row>
    <row r="394" spans="1:19" x14ac:dyDescent="0.25">
      <c r="A394" s="27"/>
      <c r="B394" s="37"/>
      <c r="C394" s="27"/>
      <c r="D394" s="30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34"/>
      <c r="P394" s="31"/>
      <c r="Q394" s="32"/>
      <c r="R394" s="33" t="str">
        <f t="shared" si="54"/>
        <v/>
      </c>
      <c r="S394" s="33"/>
    </row>
    <row r="395" spans="1:19" x14ac:dyDescent="0.25">
      <c r="A395" s="27"/>
      <c r="B395" s="37"/>
      <c r="C395" s="27"/>
      <c r="D395" s="30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34"/>
      <c r="P395" s="31"/>
      <c r="Q395" s="32"/>
      <c r="R395" s="33" t="str">
        <f t="shared" si="54"/>
        <v/>
      </c>
      <c r="S395" s="33"/>
    </row>
    <row r="396" spans="1:19" x14ac:dyDescent="0.25">
      <c r="A396" s="27"/>
      <c r="B396" s="37"/>
      <c r="C396" s="27"/>
      <c r="D396" s="30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34"/>
      <c r="P396" s="31"/>
      <c r="Q396" s="32"/>
      <c r="R396" s="33" t="str">
        <f t="shared" si="54"/>
        <v/>
      </c>
      <c r="S396" s="33"/>
    </row>
    <row r="397" spans="1:19" x14ac:dyDescent="0.25">
      <c r="A397" s="27"/>
      <c r="B397" s="37"/>
      <c r="C397" s="27"/>
      <c r="D397" s="30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34"/>
      <c r="P397" s="31"/>
      <c r="Q397" s="32"/>
      <c r="R397" s="33" t="str">
        <f t="shared" si="54"/>
        <v/>
      </c>
      <c r="S397" s="33"/>
    </row>
    <row r="398" spans="1:19" x14ac:dyDescent="0.25">
      <c r="A398" s="27"/>
      <c r="B398" s="37"/>
      <c r="C398" s="27"/>
      <c r="D398" s="30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34"/>
      <c r="P398" s="31"/>
      <c r="Q398" s="32"/>
      <c r="R398" s="33" t="str">
        <f t="shared" si="54"/>
        <v/>
      </c>
      <c r="S398" s="33"/>
    </row>
    <row r="399" spans="1:19" x14ac:dyDescent="0.25">
      <c r="A399" s="27"/>
      <c r="B399" s="37"/>
      <c r="C399" s="27"/>
      <c r="D399" s="30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34"/>
      <c r="P399" s="31"/>
      <c r="Q399" s="32"/>
      <c r="R399" s="33" t="str">
        <f t="shared" si="54"/>
        <v/>
      </c>
      <c r="S399" s="33"/>
    </row>
    <row r="400" spans="1:19" x14ac:dyDescent="0.25">
      <c r="A400" s="27"/>
      <c r="B400" s="37"/>
      <c r="C400" s="27"/>
      <c r="D400" s="30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38"/>
      <c r="P400" s="31"/>
      <c r="Q400" s="32"/>
      <c r="R400" s="33" t="str">
        <f t="shared" si="54"/>
        <v/>
      </c>
      <c r="S400" s="33"/>
    </row>
    <row r="401" spans="1:19" x14ac:dyDescent="0.25">
      <c r="A401" s="27"/>
      <c r="B401" s="37"/>
      <c r="C401" s="27"/>
      <c r="D401" s="30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38"/>
      <c r="P401" s="31"/>
      <c r="Q401" s="32"/>
      <c r="R401" s="33" t="str">
        <f t="shared" si="54"/>
        <v/>
      </c>
      <c r="S401" s="33"/>
    </row>
    <row r="402" spans="1:19" x14ac:dyDescent="0.25">
      <c r="A402" s="27"/>
      <c r="B402" s="37"/>
      <c r="C402" s="27"/>
      <c r="D402" s="30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34"/>
      <c r="P402" s="31"/>
      <c r="Q402" s="32"/>
      <c r="R402" s="33" t="str">
        <f t="shared" si="54"/>
        <v/>
      </c>
      <c r="S402" s="33"/>
    </row>
    <row r="403" spans="1:19" x14ac:dyDescent="0.25">
      <c r="A403" s="27"/>
      <c r="B403" s="37"/>
      <c r="C403" s="27"/>
      <c r="D403" s="30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38"/>
      <c r="P403" s="31"/>
      <c r="Q403" s="32"/>
      <c r="R403" s="33" t="str">
        <f t="shared" si="54"/>
        <v/>
      </c>
      <c r="S403" s="33"/>
    </row>
    <row r="404" spans="1:19" x14ac:dyDescent="0.25">
      <c r="A404" s="27"/>
      <c r="B404" s="37"/>
      <c r="C404" s="27"/>
      <c r="D404" s="30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34"/>
      <c r="P404" s="31"/>
      <c r="Q404" s="32"/>
      <c r="R404" s="33" t="str">
        <f t="shared" si="54"/>
        <v/>
      </c>
      <c r="S404" s="33"/>
    </row>
    <row r="405" spans="1:19" x14ac:dyDescent="0.25">
      <c r="A405" s="27"/>
      <c r="B405" s="37"/>
      <c r="C405" s="27"/>
      <c r="D405" s="30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34"/>
      <c r="P405" s="31"/>
      <c r="Q405" s="32"/>
      <c r="R405" s="33" t="str">
        <f t="shared" si="54"/>
        <v/>
      </c>
      <c r="S405" s="33"/>
    </row>
    <row r="406" spans="1:19" x14ac:dyDescent="0.25">
      <c r="A406" s="27"/>
      <c r="B406" s="37"/>
      <c r="C406" s="27"/>
      <c r="D406" s="30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34"/>
      <c r="P406" s="31"/>
      <c r="Q406" s="32"/>
      <c r="R406" s="33" t="str">
        <f t="shared" si="54"/>
        <v/>
      </c>
      <c r="S406" s="33"/>
    </row>
    <row r="407" spans="1:19" x14ac:dyDescent="0.25">
      <c r="A407" s="27"/>
      <c r="B407" s="37"/>
      <c r="C407" s="27"/>
      <c r="D407" s="30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34"/>
      <c r="P407" s="31"/>
      <c r="Q407" s="32"/>
      <c r="R407" s="33" t="str">
        <f t="shared" si="54"/>
        <v/>
      </c>
      <c r="S407" s="33"/>
    </row>
    <row r="408" spans="1:19" x14ac:dyDescent="0.25">
      <c r="A408" s="27"/>
      <c r="B408" s="37"/>
      <c r="C408" s="27"/>
      <c r="D408" s="30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34"/>
      <c r="P408" s="31"/>
      <c r="Q408" s="32"/>
      <c r="R408" s="33" t="str">
        <f t="shared" si="54"/>
        <v/>
      </c>
      <c r="S408" s="33"/>
    </row>
    <row r="409" spans="1:19" x14ac:dyDescent="0.25">
      <c r="A409" s="27"/>
      <c r="B409" s="37"/>
      <c r="C409" s="27"/>
      <c r="D409" s="30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34"/>
      <c r="P409" s="31"/>
      <c r="Q409" s="32"/>
      <c r="R409" s="33" t="str">
        <f t="shared" si="54"/>
        <v/>
      </c>
      <c r="S409" s="33"/>
    </row>
    <row r="410" spans="1:19" x14ac:dyDescent="0.25">
      <c r="A410" s="27"/>
      <c r="B410" s="37"/>
      <c r="C410" s="27"/>
      <c r="D410" s="30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34"/>
      <c r="P410" s="31"/>
      <c r="Q410" s="32"/>
      <c r="R410" s="33" t="str">
        <f t="shared" si="54"/>
        <v/>
      </c>
      <c r="S410" s="33"/>
    </row>
    <row r="411" spans="1:19" x14ac:dyDescent="0.25">
      <c r="A411" s="27"/>
      <c r="B411" s="37"/>
      <c r="C411" s="27"/>
      <c r="D411" s="30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34"/>
      <c r="P411" s="31"/>
      <c r="Q411" s="32"/>
      <c r="R411" s="33" t="str">
        <f t="shared" si="54"/>
        <v/>
      </c>
      <c r="S411" s="33"/>
    </row>
    <row r="412" spans="1:19" x14ac:dyDescent="0.25">
      <c r="A412" s="27"/>
      <c r="B412" s="37"/>
      <c r="C412" s="27"/>
      <c r="D412" s="30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34"/>
      <c r="P412" s="31"/>
      <c r="Q412" s="32"/>
      <c r="R412" s="33" t="str">
        <f t="shared" si="54"/>
        <v/>
      </c>
      <c r="S412" s="33"/>
    </row>
    <row r="413" spans="1:19" x14ac:dyDescent="0.25">
      <c r="A413" s="27"/>
      <c r="B413" s="37"/>
      <c r="C413" s="27"/>
      <c r="D413" s="30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34"/>
      <c r="P413" s="31"/>
      <c r="Q413" s="32"/>
      <c r="R413" s="33" t="str">
        <f t="shared" si="54"/>
        <v/>
      </c>
      <c r="S413" s="33"/>
    </row>
    <row r="414" spans="1:19" x14ac:dyDescent="0.25">
      <c r="A414" s="27"/>
      <c r="B414" s="37"/>
      <c r="C414" s="27"/>
      <c r="D414" s="30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34"/>
      <c r="P414" s="31"/>
      <c r="Q414" s="32"/>
      <c r="R414" s="33" t="str">
        <f t="shared" si="54"/>
        <v/>
      </c>
      <c r="S414" s="33"/>
    </row>
    <row r="415" spans="1:19" x14ac:dyDescent="0.25">
      <c r="A415" s="27"/>
      <c r="B415" s="37"/>
      <c r="C415" s="27"/>
      <c r="D415" s="30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34"/>
      <c r="P415" s="31"/>
      <c r="Q415" s="32"/>
      <c r="R415" s="33" t="str">
        <f t="shared" si="54"/>
        <v/>
      </c>
      <c r="S415" s="33"/>
    </row>
    <row r="416" spans="1:19" x14ac:dyDescent="0.25">
      <c r="A416" s="27"/>
      <c r="B416" s="37"/>
      <c r="C416" s="27"/>
      <c r="D416" s="30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34"/>
      <c r="P416" s="31"/>
      <c r="Q416" s="32"/>
      <c r="R416" s="33" t="str">
        <f t="shared" si="54"/>
        <v/>
      </c>
      <c r="S416" s="33"/>
    </row>
    <row r="417" spans="1:19" x14ac:dyDescent="0.25">
      <c r="A417" s="27"/>
      <c r="B417" s="37"/>
      <c r="C417" s="27"/>
      <c r="D417" s="30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34"/>
      <c r="P417" s="31"/>
      <c r="Q417" s="32"/>
      <c r="R417" s="33" t="str">
        <f t="shared" si="54"/>
        <v/>
      </c>
      <c r="S417" s="33"/>
    </row>
    <row r="418" spans="1:19" x14ac:dyDescent="0.25">
      <c r="A418" s="27"/>
      <c r="B418" s="37"/>
      <c r="C418" s="27"/>
      <c r="D418" s="30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34"/>
      <c r="P418" s="31"/>
      <c r="Q418" s="32"/>
      <c r="R418" s="33" t="str">
        <f t="shared" si="54"/>
        <v/>
      </c>
      <c r="S418" s="33"/>
    </row>
    <row r="419" spans="1:19" x14ac:dyDescent="0.25">
      <c r="A419" s="27"/>
      <c r="B419" s="37"/>
      <c r="C419" s="27"/>
      <c r="D419" s="30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34"/>
      <c r="P419" s="31"/>
      <c r="Q419" s="32"/>
      <c r="R419" s="33" t="str">
        <f t="shared" si="54"/>
        <v/>
      </c>
      <c r="S419" s="33"/>
    </row>
    <row r="420" spans="1:19" x14ac:dyDescent="0.25">
      <c r="A420" s="27"/>
      <c r="B420" s="37"/>
      <c r="C420" s="27"/>
      <c r="D420" s="30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38"/>
      <c r="P420" s="31"/>
      <c r="Q420" s="32"/>
      <c r="R420" s="33" t="str">
        <f t="shared" si="54"/>
        <v/>
      </c>
      <c r="S420" s="33"/>
    </row>
    <row r="421" spans="1:19" x14ac:dyDescent="0.25">
      <c r="A421" s="27"/>
      <c r="B421" s="37"/>
      <c r="C421" s="27"/>
      <c r="D421" s="30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34"/>
      <c r="P421" s="31"/>
      <c r="Q421" s="32"/>
      <c r="R421" s="33" t="str">
        <f t="shared" si="54"/>
        <v/>
      </c>
      <c r="S421" s="33"/>
    </row>
    <row r="422" spans="1:19" x14ac:dyDescent="0.25">
      <c r="A422" s="27"/>
      <c r="B422" s="37"/>
      <c r="C422" s="27"/>
      <c r="D422" s="30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34"/>
      <c r="P422" s="31"/>
      <c r="Q422" s="32"/>
      <c r="R422" s="33" t="str">
        <f t="shared" si="54"/>
        <v/>
      </c>
      <c r="S422" s="33"/>
    </row>
    <row r="423" spans="1:19" x14ac:dyDescent="0.25">
      <c r="A423" s="27"/>
      <c r="B423" s="37"/>
      <c r="C423" s="27"/>
      <c r="D423" s="30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34"/>
      <c r="P423" s="31"/>
      <c r="Q423" s="32"/>
      <c r="R423" s="33" t="str">
        <f t="shared" si="54"/>
        <v/>
      </c>
      <c r="S423" s="33"/>
    </row>
    <row r="424" spans="1:19" x14ac:dyDescent="0.25">
      <c r="A424" s="27"/>
      <c r="B424" s="37"/>
      <c r="C424" s="27"/>
      <c r="D424" s="30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34"/>
      <c r="P424" s="31"/>
      <c r="Q424" s="32"/>
      <c r="R424" s="33" t="str">
        <f t="shared" si="54"/>
        <v/>
      </c>
      <c r="S424" s="33"/>
    </row>
    <row r="425" spans="1:19" x14ac:dyDescent="0.25">
      <c r="A425" s="27"/>
      <c r="B425" s="37"/>
      <c r="C425" s="27"/>
      <c r="D425" s="30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34"/>
      <c r="P425" s="31"/>
      <c r="Q425" s="32"/>
      <c r="R425" s="33" t="str">
        <f t="shared" si="54"/>
        <v/>
      </c>
      <c r="S425" s="33"/>
    </row>
    <row r="426" spans="1:19" x14ac:dyDescent="0.25">
      <c r="A426" s="27"/>
      <c r="B426" s="37"/>
      <c r="C426" s="27"/>
      <c r="D426" s="30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34"/>
      <c r="P426" s="31"/>
      <c r="Q426" s="32"/>
      <c r="R426" s="33" t="str">
        <f t="shared" si="54"/>
        <v/>
      </c>
      <c r="S426" s="33"/>
    </row>
    <row r="427" spans="1:19" x14ac:dyDescent="0.25">
      <c r="A427" s="27"/>
      <c r="B427" s="37"/>
      <c r="C427" s="27"/>
      <c r="D427" s="30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34"/>
      <c r="P427" s="31"/>
      <c r="Q427" s="32"/>
      <c r="R427" s="33" t="str">
        <f t="shared" si="54"/>
        <v/>
      </c>
      <c r="S427" s="33"/>
    </row>
    <row r="428" spans="1:19" x14ac:dyDescent="0.25">
      <c r="A428" s="27"/>
      <c r="B428" s="37"/>
      <c r="C428" s="27"/>
      <c r="D428" s="30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34"/>
      <c r="P428" s="31"/>
      <c r="Q428" s="32"/>
      <c r="R428" s="33" t="str">
        <f t="shared" si="54"/>
        <v/>
      </c>
      <c r="S428" s="33"/>
    </row>
    <row r="429" spans="1:19" x14ac:dyDescent="0.25">
      <c r="A429" s="27"/>
      <c r="B429" s="37"/>
      <c r="C429" s="27"/>
      <c r="D429" s="30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38"/>
      <c r="P429" s="31"/>
      <c r="Q429" s="32"/>
      <c r="R429" s="33" t="str">
        <f t="shared" si="54"/>
        <v/>
      </c>
      <c r="S429" s="33"/>
    </row>
    <row r="430" spans="1:19" x14ac:dyDescent="0.25">
      <c r="A430" s="27"/>
      <c r="B430" s="37"/>
      <c r="C430" s="27"/>
      <c r="D430" s="30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38"/>
      <c r="P430" s="31"/>
      <c r="Q430" s="32"/>
      <c r="R430" s="33" t="str">
        <f t="shared" si="54"/>
        <v/>
      </c>
      <c r="S430" s="33"/>
    </row>
    <row r="431" spans="1:19" x14ac:dyDescent="0.25">
      <c r="A431" s="27"/>
      <c r="B431" s="37"/>
      <c r="C431" s="27"/>
      <c r="D431" s="30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38"/>
      <c r="P431" s="31"/>
      <c r="Q431" s="32"/>
      <c r="R431" s="33" t="str">
        <f t="shared" si="54"/>
        <v/>
      </c>
      <c r="S431" s="33"/>
    </row>
    <row r="432" spans="1:19" x14ac:dyDescent="0.25">
      <c r="A432" s="27"/>
      <c r="B432" s="37"/>
      <c r="C432" s="27"/>
      <c r="D432" s="30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38"/>
      <c r="P432" s="31"/>
      <c r="Q432" s="32"/>
      <c r="R432" s="33" t="str">
        <f t="shared" si="54"/>
        <v/>
      </c>
      <c r="S432" s="33"/>
    </row>
    <row r="433" spans="1:19" x14ac:dyDescent="0.25">
      <c r="A433" s="27"/>
      <c r="B433" s="37"/>
      <c r="C433" s="27"/>
      <c r="D433" s="30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34"/>
      <c r="P433" s="31"/>
      <c r="Q433" s="32"/>
      <c r="R433" s="33" t="str">
        <f t="shared" si="54"/>
        <v/>
      </c>
      <c r="S433" s="33"/>
    </row>
    <row r="434" spans="1:19" x14ac:dyDescent="0.25">
      <c r="A434" s="27"/>
      <c r="B434" s="37"/>
      <c r="C434" s="27"/>
      <c r="D434" s="30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34"/>
      <c r="P434" s="31"/>
      <c r="Q434" s="32"/>
      <c r="R434" s="33" t="str">
        <f t="shared" si="54"/>
        <v/>
      </c>
      <c r="S434" s="33"/>
    </row>
    <row r="435" spans="1:19" x14ac:dyDescent="0.25">
      <c r="A435" s="27"/>
      <c r="B435" s="37"/>
      <c r="C435" s="27"/>
      <c r="D435" s="30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38"/>
      <c r="P435" s="31"/>
      <c r="Q435" s="32"/>
      <c r="R435" s="33" t="str">
        <f t="shared" si="54"/>
        <v/>
      </c>
      <c r="S435" s="33"/>
    </row>
    <row r="436" spans="1:19" x14ac:dyDescent="0.25">
      <c r="A436" s="27"/>
      <c r="B436" s="37"/>
      <c r="C436" s="27"/>
      <c r="D436" s="30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34"/>
      <c r="P436" s="31"/>
      <c r="Q436" s="32"/>
      <c r="R436" s="33" t="str">
        <f t="shared" si="54"/>
        <v/>
      </c>
      <c r="S436" s="33"/>
    </row>
    <row r="437" spans="1:19" x14ac:dyDescent="0.25">
      <c r="A437" s="27"/>
      <c r="B437" s="37"/>
      <c r="C437" s="27"/>
      <c r="D437" s="30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34"/>
      <c r="P437" s="31"/>
      <c r="Q437" s="32"/>
      <c r="R437" s="33" t="str">
        <f t="shared" si="54"/>
        <v/>
      </c>
      <c r="S437" s="33"/>
    </row>
    <row r="438" spans="1:19" x14ac:dyDescent="0.25">
      <c r="A438" s="27"/>
      <c r="B438" s="37"/>
      <c r="C438" s="27"/>
      <c r="D438" s="30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34"/>
      <c r="P438" s="31"/>
      <c r="Q438" s="32"/>
      <c r="R438" s="33" t="str">
        <f t="shared" si="54"/>
        <v/>
      </c>
      <c r="S438" s="33"/>
    </row>
    <row r="439" spans="1:19" x14ac:dyDescent="0.25">
      <c r="A439" s="27"/>
      <c r="B439" s="37"/>
      <c r="C439" s="27"/>
      <c r="D439" s="30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34"/>
      <c r="P439" s="31"/>
      <c r="Q439" s="32"/>
      <c r="R439" s="33" t="str">
        <f t="shared" si="54"/>
        <v/>
      </c>
      <c r="S439" s="33"/>
    </row>
    <row r="440" spans="1:19" x14ac:dyDescent="0.25">
      <c r="A440" s="27"/>
      <c r="B440" s="37"/>
      <c r="C440" s="27"/>
      <c r="D440" s="30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38"/>
      <c r="P440" s="31"/>
      <c r="Q440" s="32"/>
      <c r="R440" s="33" t="str">
        <f t="shared" si="54"/>
        <v/>
      </c>
      <c r="S440" s="33"/>
    </row>
    <row r="441" spans="1:19" x14ac:dyDescent="0.25">
      <c r="A441" s="27"/>
      <c r="B441" s="37"/>
      <c r="C441" s="27"/>
      <c r="D441" s="30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38"/>
      <c r="P441" s="31"/>
      <c r="Q441" s="32"/>
      <c r="R441" s="33" t="str">
        <f t="shared" si="54"/>
        <v/>
      </c>
      <c r="S441" s="33"/>
    </row>
    <row r="442" spans="1:19" x14ac:dyDescent="0.25">
      <c r="A442" s="27"/>
      <c r="B442" s="37"/>
      <c r="C442" s="27"/>
      <c r="D442" s="30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34"/>
      <c r="P442" s="31"/>
      <c r="Q442" s="32"/>
      <c r="R442" s="33" t="str">
        <f t="shared" si="54"/>
        <v/>
      </c>
      <c r="S442" s="33"/>
    </row>
    <row r="443" spans="1:19" x14ac:dyDescent="0.25">
      <c r="A443" s="27"/>
      <c r="B443" s="37"/>
      <c r="C443" s="27"/>
      <c r="D443" s="30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34"/>
      <c r="P443" s="31"/>
      <c r="Q443" s="32"/>
      <c r="R443" s="33" t="str">
        <f t="shared" si="54"/>
        <v/>
      </c>
      <c r="S443" s="33"/>
    </row>
    <row r="444" spans="1:19" x14ac:dyDescent="0.25">
      <c r="A444" s="27"/>
      <c r="B444" s="37"/>
      <c r="C444" s="27"/>
      <c r="D444" s="30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34"/>
      <c r="P444" s="31"/>
      <c r="Q444" s="32"/>
      <c r="R444" s="33" t="str">
        <f t="shared" ref="R444:R507" si="55">+IF(ISERROR(VLOOKUP(B444,$AL$2:$AM$31,2,0)),"",VLOOKUP(B444,$AL$2:$AM$31,2,0))</f>
        <v/>
      </c>
      <c r="S444" s="33"/>
    </row>
    <row r="445" spans="1:19" x14ac:dyDescent="0.25">
      <c r="A445" s="27"/>
      <c r="B445" s="37"/>
      <c r="C445" s="27"/>
      <c r="D445" s="30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34"/>
      <c r="P445" s="31"/>
      <c r="Q445" s="32"/>
      <c r="R445" s="33" t="str">
        <f t="shared" si="55"/>
        <v/>
      </c>
      <c r="S445" s="33"/>
    </row>
    <row r="446" spans="1:19" x14ac:dyDescent="0.25">
      <c r="A446" s="27"/>
      <c r="B446" s="37"/>
      <c r="C446" s="27"/>
      <c r="D446" s="30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34"/>
      <c r="P446" s="31"/>
      <c r="Q446" s="32"/>
      <c r="R446" s="33" t="str">
        <f t="shared" si="55"/>
        <v/>
      </c>
      <c r="S446" s="33"/>
    </row>
    <row r="447" spans="1:19" x14ac:dyDescent="0.25">
      <c r="A447" s="27"/>
      <c r="B447" s="37"/>
      <c r="C447" s="27"/>
      <c r="D447" s="30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38"/>
      <c r="P447" s="31"/>
      <c r="Q447" s="32"/>
      <c r="R447" s="33" t="str">
        <f t="shared" si="55"/>
        <v/>
      </c>
      <c r="S447" s="33"/>
    </row>
    <row r="448" spans="1:19" x14ac:dyDescent="0.25">
      <c r="A448" s="27"/>
      <c r="B448" s="37"/>
      <c r="C448" s="27"/>
      <c r="D448" s="30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38"/>
      <c r="P448" s="31"/>
      <c r="Q448" s="32"/>
      <c r="R448" s="33" t="str">
        <f t="shared" si="55"/>
        <v/>
      </c>
      <c r="S448" s="33"/>
    </row>
    <row r="449" spans="1:19" x14ac:dyDescent="0.25">
      <c r="A449" s="27"/>
      <c r="B449" s="37"/>
      <c r="C449" s="27"/>
      <c r="D449" s="30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38"/>
      <c r="P449" s="31"/>
      <c r="Q449" s="32"/>
      <c r="R449" s="33" t="str">
        <f t="shared" si="55"/>
        <v/>
      </c>
      <c r="S449" s="33"/>
    </row>
    <row r="450" spans="1:19" x14ac:dyDescent="0.25">
      <c r="A450" s="27"/>
      <c r="B450" s="37"/>
      <c r="C450" s="27"/>
      <c r="D450" s="30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38"/>
      <c r="P450" s="31"/>
      <c r="Q450" s="32"/>
      <c r="R450" s="33" t="str">
        <f t="shared" si="55"/>
        <v/>
      </c>
      <c r="S450" s="33"/>
    </row>
    <row r="451" spans="1:19" x14ac:dyDescent="0.25">
      <c r="A451" s="27"/>
      <c r="B451" s="37"/>
      <c r="C451" s="27"/>
      <c r="D451" s="30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34"/>
      <c r="P451" s="31"/>
      <c r="Q451" s="32"/>
      <c r="R451" s="33" t="str">
        <f t="shared" si="55"/>
        <v/>
      </c>
      <c r="S451" s="33"/>
    </row>
    <row r="452" spans="1:19" x14ac:dyDescent="0.25">
      <c r="A452" s="27"/>
      <c r="B452" s="37"/>
      <c r="C452" s="27"/>
      <c r="D452" s="30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38"/>
      <c r="P452" s="31"/>
      <c r="Q452" s="32"/>
      <c r="R452" s="33" t="str">
        <f t="shared" si="55"/>
        <v/>
      </c>
      <c r="S452" s="33"/>
    </row>
    <row r="453" spans="1:19" x14ac:dyDescent="0.25">
      <c r="A453" s="27"/>
      <c r="B453" s="37"/>
      <c r="C453" s="27"/>
      <c r="D453" s="30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34"/>
      <c r="P453" s="31"/>
      <c r="Q453" s="32"/>
      <c r="R453" s="33" t="str">
        <f t="shared" si="55"/>
        <v/>
      </c>
      <c r="S453" s="33"/>
    </row>
    <row r="454" spans="1:19" x14ac:dyDescent="0.25">
      <c r="A454" s="27"/>
      <c r="B454" s="37"/>
      <c r="C454" s="27"/>
      <c r="D454" s="30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34"/>
      <c r="P454" s="31"/>
      <c r="Q454" s="32"/>
      <c r="R454" s="33" t="str">
        <f t="shared" si="55"/>
        <v/>
      </c>
      <c r="S454" s="33"/>
    </row>
    <row r="455" spans="1:19" x14ac:dyDescent="0.25">
      <c r="A455" s="27"/>
      <c r="B455" s="37"/>
      <c r="C455" s="27"/>
      <c r="D455" s="30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38"/>
      <c r="P455" s="31"/>
      <c r="Q455" s="32"/>
      <c r="R455" s="33" t="str">
        <f t="shared" si="55"/>
        <v/>
      </c>
      <c r="S455" s="33"/>
    </row>
    <row r="456" spans="1:19" x14ac:dyDescent="0.25">
      <c r="A456" s="27"/>
      <c r="B456" s="37"/>
      <c r="C456" s="27"/>
      <c r="D456" s="30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34"/>
      <c r="P456" s="31"/>
      <c r="Q456" s="32"/>
      <c r="R456" s="33" t="str">
        <f t="shared" si="55"/>
        <v/>
      </c>
      <c r="S456" s="33"/>
    </row>
    <row r="457" spans="1:19" x14ac:dyDescent="0.25">
      <c r="A457" s="27"/>
      <c r="B457" s="37"/>
      <c r="C457" s="27"/>
      <c r="D457" s="30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34"/>
      <c r="P457" s="31"/>
      <c r="Q457" s="32"/>
      <c r="R457" s="33" t="str">
        <f t="shared" si="55"/>
        <v/>
      </c>
      <c r="S457" s="33"/>
    </row>
    <row r="458" spans="1:19" x14ac:dyDescent="0.25">
      <c r="A458" s="27"/>
      <c r="B458" s="37"/>
      <c r="C458" s="27"/>
      <c r="D458" s="30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38"/>
      <c r="P458" s="31"/>
      <c r="Q458" s="32"/>
      <c r="R458" s="33" t="str">
        <f t="shared" si="55"/>
        <v/>
      </c>
      <c r="S458" s="33"/>
    </row>
    <row r="459" spans="1:19" x14ac:dyDescent="0.25">
      <c r="A459" s="27"/>
      <c r="B459" s="37"/>
      <c r="C459" s="27"/>
      <c r="D459" s="30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34"/>
      <c r="P459" s="31"/>
      <c r="Q459" s="32"/>
      <c r="R459" s="33" t="str">
        <f t="shared" si="55"/>
        <v/>
      </c>
      <c r="S459" s="33"/>
    </row>
    <row r="460" spans="1:19" x14ac:dyDescent="0.25">
      <c r="A460" s="27"/>
      <c r="B460" s="37"/>
      <c r="C460" s="37"/>
      <c r="D460" s="3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38"/>
      <c r="P460" s="39"/>
      <c r="Q460" s="39"/>
      <c r="R460" s="37" t="str">
        <f t="shared" si="55"/>
        <v/>
      </c>
      <c r="S460" s="37"/>
    </row>
    <row r="461" spans="1:19" x14ac:dyDescent="0.25">
      <c r="A461" s="27"/>
      <c r="B461" s="37"/>
      <c r="C461" s="27"/>
      <c r="D461" s="30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38"/>
      <c r="P461" s="31"/>
      <c r="Q461" s="32"/>
      <c r="R461" s="33" t="str">
        <f t="shared" si="55"/>
        <v/>
      </c>
      <c r="S461" s="33"/>
    </row>
    <row r="462" spans="1:19" x14ac:dyDescent="0.25">
      <c r="A462" s="27"/>
      <c r="B462" s="37"/>
      <c r="C462" s="27"/>
      <c r="D462" s="30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38"/>
      <c r="P462" s="31"/>
      <c r="Q462" s="32"/>
      <c r="R462" s="33" t="str">
        <f t="shared" si="55"/>
        <v/>
      </c>
      <c r="S462" s="33"/>
    </row>
    <row r="463" spans="1:19" x14ac:dyDescent="0.25">
      <c r="A463" s="27"/>
      <c r="B463" s="37"/>
      <c r="C463" s="27"/>
      <c r="D463" s="30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38"/>
      <c r="P463" s="31"/>
      <c r="Q463" s="32"/>
      <c r="R463" s="33" t="str">
        <f t="shared" si="55"/>
        <v/>
      </c>
      <c r="S463" s="33"/>
    </row>
    <row r="464" spans="1:19" x14ac:dyDescent="0.25">
      <c r="A464" s="27"/>
      <c r="B464" s="37"/>
      <c r="C464" s="27"/>
      <c r="D464" s="30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34"/>
      <c r="P464" s="31"/>
      <c r="Q464" s="32"/>
      <c r="R464" s="33" t="str">
        <f t="shared" si="55"/>
        <v/>
      </c>
      <c r="S464" s="33"/>
    </row>
    <row r="465" spans="1:19" x14ac:dyDescent="0.25">
      <c r="A465" s="27"/>
      <c r="B465" s="37"/>
      <c r="C465" s="27"/>
      <c r="D465" s="30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38"/>
      <c r="P465" s="31"/>
      <c r="Q465" s="32"/>
      <c r="R465" s="33" t="str">
        <f t="shared" si="55"/>
        <v/>
      </c>
      <c r="S465" s="33"/>
    </row>
    <row r="466" spans="1:19" x14ac:dyDescent="0.25">
      <c r="A466" s="27"/>
      <c r="B466" s="37"/>
      <c r="C466" s="27"/>
      <c r="D466" s="30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38"/>
      <c r="P466" s="31"/>
      <c r="Q466" s="32"/>
      <c r="R466" s="33" t="str">
        <f t="shared" si="55"/>
        <v/>
      </c>
      <c r="S466" s="33"/>
    </row>
    <row r="467" spans="1:19" x14ac:dyDescent="0.25">
      <c r="A467" s="27"/>
      <c r="B467" s="37"/>
      <c r="C467" s="27"/>
      <c r="D467" s="30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38"/>
      <c r="P467" s="31"/>
      <c r="Q467" s="32"/>
      <c r="R467" s="33" t="str">
        <f t="shared" si="55"/>
        <v/>
      </c>
      <c r="S467" s="33"/>
    </row>
    <row r="468" spans="1:19" x14ac:dyDescent="0.25">
      <c r="A468" s="27"/>
      <c r="B468" s="37"/>
      <c r="C468" s="27"/>
      <c r="D468" s="30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38"/>
      <c r="P468" s="31"/>
      <c r="Q468" s="32"/>
      <c r="R468" s="33" t="str">
        <f t="shared" si="55"/>
        <v/>
      </c>
      <c r="S468" s="33"/>
    </row>
    <row r="469" spans="1:19" x14ac:dyDescent="0.25">
      <c r="A469" s="27"/>
      <c r="B469" s="37"/>
      <c r="C469" s="27"/>
      <c r="D469" s="30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38"/>
      <c r="P469" s="31"/>
      <c r="Q469" s="32"/>
      <c r="R469" s="33" t="str">
        <f t="shared" si="55"/>
        <v/>
      </c>
      <c r="S469" s="33"/>
    </row>
    <row r="470" spans="1:19" x14ac:dyDescent="0.25">
      <c r="A470" s="27"/>
      <c r="B470" s="37"/>
      <c r="C470" s="27"/>
      <c r="D470" s="30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34"/>
      <c r="P470" s="31"/>
      <c r="Q470" s="32"/>
      <c r="R470" s="33" t="str">
        <f t="shared" si="55"/>
        <v/>
      </c>
      <c r="S470" s="33"/>
    </row>
    <row r="471" spans="1:19" x14ac:dyDescent="0.25">
      <c r="A471" s="27"/>
      <c r="B471" s="37"/>
      <c r="C471" s="27"/>
      <c r="D471" s="30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38"/>
      <c r="P471" s="31"/>
      <c r="Q471" s="32"/>
      <c r="R471" s="33" t="str">
        <f t="shared" si="55"/>
        <v/>
      </c>
      <c r="S471" s="33"/>
    </row>
    <row r="472" spans="1:19" x14ac:dyDescent="0.25">
      <c r="A472" s="27"/>
      <c r="B472" s="37"/>
      <c r="C472" s="27"/>
      <c r="D472" s="30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38"/>
      <c r="P472" s="31"/>
      <c r="Q472" s="32"/>
      <c r="R472" s="33" t="str">
        <f t="shared" si="55"/>
        <v/>
      </c>
      <c r="S472" s="33"/>
    </row>
    <row r="473" spans="1:19" x14ac:dyDescent="0.25">
      <c r="A473" s="27"/>
      <c r="B473" s="37"/>
      <c r="C473" s="27"/>
      <c r="D473" s="30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38"/>
      <c r="P473" s="31"/>
      <c r="Q473" s="32"/>
      <c r="R473" s="33" t="str">
        <f t="shared" si="55"/>
        <v/>
      </c>
      <c r="S473" s="33"/>
    </row>
    <row r="474" spans="1:19" x14ac:dyDescent="0.25">
      <c r="A474" s="27"/>
      <c r="B474" s="37"/>
      <c r="C474" s="27"/>
      <c r="D474" s="30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38"/>
      <c r="P474" s="31"/>
      <c r="Q474" s="32"/>
      <c r="R474" s="33" t="str">
        <f t="shared" si="55"/>
        <v/>
      </c>
      <c r="S474" s="33"/>
    </row>
    <row r="475" spans="1:19" x14ac:dyDescent="0.25">
      <c r="A475" s="27"/>
      <c r="B475" s="37"/>
      <c r="C475" s="27"/>
      <c r="D475" s="30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38"/>
      <c r="P475" s="31"/>
      <c r="Q475" s="32"/>
      <c r="R475" s="33" t="str">
        <f t="shared" si="55"/>
        <v/>
      </c>
      <c r="S475" s="33"/>
    </row>
    <row r="476" spans="1:19" x14ac:dyDescent="0.25">
      <c r="A476" s="27"/>
      <c r="B476" s="37"/>
      <c r="C476" s="27"/>
      <c r="D476" s="30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38"/>
      <c r="P476" s="31"/>
      <c r="Q476" s="32"/>
      <c r="R476" s="33" t="str">
        <f t="shared" si="55"/>
        <v/>
      </c>
      <c r="S476" s="33"/>
    </row>
    <row r="477" spans="1:19" x14ac:dyDescent="0.25">
      <c r="A477" s="27"/>
      <c r="B477" s="37"/>
      <c r="C477" s="27"/>
      <c r="D477" s="30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34"/>
      <c r="P477" s="31"/>
      <c r="Q477" s="32"/>
      <c r="R477" s="33" t="str">
        <f t="shared" si="55"/>
        <v/>
      </c>
      <c r="S477" s="33"/>
    </row>
    <row r="478" spans="1:19" x14ac:dyDescent="0.25">
      <c r="A478" s="27"/>
      <c r="B478" s="37"/>
      <c r="C478" s="27"/>
      <c r="D478" s="30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34"/>
      <c r="P478" s="31"/>
      <c r="Q478" s="32"/>
      <c r="R478" s="33" t="str">
        <f t="shared" si="55"/>
        <v/>
      </c>
      <c r="S478" s="33"/>
    </row>
    <row r="479" spans="1:19" x14ac:dyDescent="0.25">
      <c r="A479" s="27"/>
      <c r="B479" s="37"/>
      <c r="C479" s="27"/>
      <c r="D479" s="30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34"/>
      <c r="P479" s="31"/>
      <c r="Q479" s="32"/>
      <c r="R479" s="33" t="str">
        <f t="shared" si="55"/>
        <v/>
      </c>
      <c r="S479" s="33"/>
    </row>
    <row r="480" spans="1:19" x14ac:dyDescent="0.25">
      <c r="A480" s="27"/>
      <c r="B480" s="37"/>
      <c r="C480" s="27"/>
      <c r="D480" s="30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34"/>
      <c r="P480" s="31"/>
      <c r="Q480" s="32"/>
      <c r="R480" s="33" t="str">
        <f t="shared" si="55"/>
        <v/>
      </c>
      <c r="S480" s="33"/>
    </row>
    <row r="481" spans="1:19" x14ac:dyDescent="0.25">
      <c r="A481" s="27"/>
      <c r="B481" s="37"/>
      <c r="C481" s="27"/>
      <c r="D481" s="30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34"/>
      <c r="P481" s="31"/>
      <c r="Q481" s="32"/>
      <c r="R481" s="33" t="str">
        <f t="shared" si="55"/>
        <v/>
      </c>
      <c r="S481" s="33"/>
    </row>
    <row r="482" spans="1:19" x14ac:dyDescent="0.25">
      <c r="A482" s="27"/>
      <c r="B482" s="37"/>
      <c r="C482" s="27"/>
      <c r="D482" s="30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34"/>
      <c r="P482" s="31"/>
      <c r="Q482" s="32"/>
      <c r="R482" s="33" t="str">
        <f t="shared" si="55"/>
        <v/>
      </c>
      <c r="S482" s="33"/>
    </row>
    <row r="483" spans="1:19" x14ac:dyDescent="0.25">
      <c r="A483" s="27"/>
      <c r="B483" s="37"/>
      <c r="C483" s="27"/>
      <c r="D483" s="30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34"/>
      <c r="P483" s="31"/>
      <c r="Q483" s="32"/>
      <c r="R483" s="33" t="str">
        <f t="shared" si="55"/>
        <v/>
      </c>
      <c r="S483" s="33"/>
    </row>
    <row r="484" spans="1:19" x14ac:dyDescent="0.25">
      <c r="A484" s="27"/>
      <c r="B484" s="37"/>
      <c r="C484" s="27"/>
      <c r="D484" s="30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34"/>
      <c r="P484" s="31"/>
      <c r="Q484" s="32"/>
      <c r="R484" s="33" t="str">
        <f t="shared" si="55"/>
        <v/>
      </c>
      <c r="S484" s="33"/>
    </row>
    <row r="485" spans="1:19" x14ac:dyDescent="0.25">
      <c r="A485" s="27"/>
      <c r="B485" s="37"/>
      <c r="C485" s="27"/>
      <c r="D485" s="30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34"/>
      <c r="P485" s="31"/>
      <c r="Q485" s="32"/>
      <c r="R485" s="33" t="str">
        <f t="shared" si="55"/>
        <v/>
      </c>
      <c r="S485" s="33"/>
    </row>
    <row r="486" spans="1:19" x14ac:dyDescent="0.25">
      <c r="A486" s="27"/>
      <c r="B486" s="37"/>
      <c r="C486" s="27"/>
      <c r="D486" s="30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34"/>
      <c r="P486" s="31"/>
      <c r="Q486" s="32"/>
      <c r="R486" s="33" t="str">
        <f t="shared" si="55"/>
        <v/>
      </c>
      <c r="S486" s="33"/>
    </row>
    <row r="487" spans="1:19" x14ac:dyDescent="0.25">
      <c r="A487" s="27"/>
      <c r="B487" s="37"/>
      <c r="C487" s="27"/>
      <c r="D487" s="30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34"/>
      <c r="P487" s="31"/>
      <c r="Q487" s="32"/>
      <c r="R487" s="33" t="str">
        <f t="shared" si="55"/>
        <v/>
      </c>
      <c r="S487" s="33"/>
    </row>
    <row r="488" spans="1:19" x14ac:dyDescent="0.25">
      <c r="A488" s="27"/>
      <c r="B488" s="37"/>
      <c r="C488" s="27"/>
      <c r="D488" s="30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34"/>
      <c r="P488" s="31"/>
      <c r="Q488" s="32"/>
      <c r="R488" s="33" t="str">
        <f t="shared" si="55"/>
        <v/>
      </c>
      <c r="S488" s="33"/>
    </row>
    <row r="489" spans="1:19" x14ac:dyDescent="0.25">
      <c r="A489" s="27"/>
      <c r="B489" s="37"/>
      <c r="C489" s="27"/>
      <c r="D489" s="30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34"/>
      <c r="P489" s="31"/>
      <c r="Q489" s="32"/>
      <c r="R489" s="33" t="str">
        <f t="shared" si="55"/>
        <v/>
      </c>
      <c r="S489" s="33"/>
    </row>
    <row r="490" spans="1:19" x14ac:dyDescent="0.25">
      <c r="A490" s="27"/>
      <c r="B490" s="37"/>
      <c r="C490" s="27"/>
      <c r="D490" s="30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34"/>
      <c r="P490" s="31"/>
      <c r="Q490" s="32"/>
      <c r="R490" s="33" t="str">
        <f t="shared" si="55"/>
        <v/>
      </c>
      <c r="S490" s="33"/>
    </row>
    <row r="491" spans="1:19" x14ac:dyDescent="0.25">
      <c r="A491" s="27"/>
      <c r="B491" s="37"/>
      <c r="C491" s="27"/>
      <c r="D491" s="30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34"/>
      <c r="P491" s="31"/>
      <c r="Q491" s="32"/>
      <c r="R491" s="33" t="str">
        <f t="shared" si="55"/>
        <v/>
      </c>
      <c r="S491" s="33"/>
    </row>
    <row r="492" spans="1:19" x14ac:dyDescent="0.25">
      <c r="A492" s="27"/>
      <c r="B492" s="37"/>
      <c r="C492" s="27"/>
      <c r="D492" s="30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34"/>
      <c r="P492" s="31"/>
      <c r="Q492" s="32"/>
      <c r="R492" s="33" t="str">
        <f t="shared" si="55"/>
        <v/>
      </c>
      <c r="S492" s="33"/>
    </row>
    <row r="493" spans="1:19" x14ac:dyDescent="0.25">
      <c r="A493" s="27"/>
      <c r="B493" s="37"/>
      <c r="C493" s="27"/>
      <c r="D493" s="30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38"/>
      <c r="P493" s="31"/>
      <c r="Q493" s="32"/>
      <c r="R493" s="33" t="str">
        <f t="shared" si="55"/>
        <v/>
      </c>
      <c r="S493" s="33"/>
    </row>
    <row r="494" spans="1:19" x14ac:dyDescent="0.25">
      <c r="A494" s="27"/>
      <c r="B494" s="37"/>
      <c r="C494" s="27"/>
      <c r="D494" s="30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38"/>
      <c r="P494" s="31"/>
      <c r="Q494" s="32"/>
      <c r="R494" s="33" t="str">
        <f t="shared" si="55"/>
        <v/>
      </c>
      <c r="S494" s="33"/>
    </row>
    <row r="495" spans="1:19" x14ac:dyDescent="0.25">
      <c r="A495" s="27"/>
      <c r="B495" s="37"/>
      <c r="C495" s="27"/>
      <c r="D495" s="30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38"/>
      <c r="P495" s="31"/>
      <c r="Q495" s="32"/>
      <c r="R495" s="33" t="str">
        <f t="shared" si="55"/>
        <v/>
      </c>
      <c r="S495" s="33"/>
    </row>
    <row r="496" spans="1:19" x14ac:dyDescent="0.25">
      <c r="A496" s="27"/>
      <c r="B496" s="37"/>
      <c r="C496" s="27"/>
      <c r="D496" s="30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38"/>
      <c r="P496" s="31"/>
      <c r="Q496" s="32"/>
      <c r="R496" s="33" t="str">
        <f t="shared" si="55"/>
        <v/>
      </c>
      <c r="S496" s="33"/>
    </row>
    <row r="497" spans="1:19" x14ac:dyDescent="0.25">
      <c r="A497" s="27"/>
      <c r="B497" s="37"/>
      <c r="C497" s="27"/>
      <c r="D497" s="30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38"/>
      <c r="P497" s="31"/>
      <c r="Q497" s="32"/>
      <c r="R497" s="33" t="str">
        <f t="shared" si="55"/>
        <v/>
      </c>
      <c r="S497" s="33"/>
    </row>
    <row r="498" spans="1:19" x14ac:dyDescent="0.25">
      <c r="A498" s="27"/>
      <c r="B498" s="37"/>
      <c r="C498" s="27"/>
      <c r="D498" s="30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38"/>
      <c r="P498" s="31"/>
      <c r="Q498" s="32"/>
      <c r="R498" s="33" t="str">
        <f t="shared" si="55"/>
        <v/>
      </c>
      <c r="S498" s="33"/>
    </row>
    <row r="499" spans="1:19" x14ac:dyDescent="0.25">
      <c r="A499" s="27"/>
      <c r="B499" s="37"/>
      <c r="C499" s="27"/>
      <c r="D499" s="30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38"/>
      <c r="P499" s="31"/>
      <c r="Q499" s="32"/>
      <c r="R499" s="33" t="str">
        <f t="shared" si="55"/>
        <v/>
      </c>
      <c r="S499" s="33"/>
    </row>
    <row r="500" spans="1:19" x14ac:dyDescent="0.25">
      <c r="A500" s="27"/>
      <c r="B500" s="37"/>
      <c r="C500" s="27"/>
      <c r="D500" s="30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38"/>
      <c r="P500" s="31"/>
      <c r="Q500" s="32"/>
      <c r="R500" s="33" t="str">
        <f t="shared" si="55"/>
        <v/>
      </c>
      <c r="S500" s="33"/>
    </row>
    <row r="501" spans="1:19" x14ac:dyDescent="0.25">
      <c r="A501" s="27"/>
      <c r="B501" s="37"/>
      <c r="C501" s="27"/>
      <c r="D501" s="30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38"/>
      <c r="P501" s="31"/>
      <c r="Q501" s="32"/>
      <c r="R501" s="33" t="str">
        <f t="shared" si="55"/>
        <v/>
      </c>
      <c r="S501" s="33"/>
    </row>
    <row r="502" spans="1:19" x14ac:dyDescent="0.25">
      <c r="A502" s="27"/>
      <c r="B502" s="37"/>
      <c r="C502" s="27"/>
      <c r="D502" s="30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38"/>
      <c r="P502" s="31"/>
      <c r="Q502" s="32"/>
      <c r="R502" s="33" t="str">
        <f t="shared" si="55"/>
        <v/>
      </c>
      <c r="S502" s="33"/>
    </row>
    <row r="503" spans="1:19" x14ac:dyDescent="0.25">
      <c r="A503" s="27"/>
      <c r="B503" s="37"/>
      <c r="C503" s="27"/>
      <c r="D503" s="30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38"/>
      <c r="P503" s="31"/>
      <c r="Q503" s="32"/>
      <c r="R503" s="33" t="str">
        <f t="shared" si="55"/>
        <v/>
      </c>
      <c r="S503" s="33"/>
    </row>
    <row r="504" spans="1:19" x14ac:dyDescent="0.25">
      <c r="A504" s="27"/>
      <c r="B504" s="37"/>
      <c r="C504" s="27"/>
      <c r="D504" s="30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38"/>
      <c r="P504" s="31"/>
      <c r="Q504" s="32"/>
      <c r="R504" s="33" t="str">
        <f t="shared" si="55"/>
        <v/>
      </c>
      <c r="S504" s="33"/>
    </row>
    <row r="505" spans="1:19" x14ac:dyDescent="0.25">
      <c r="A505" s="27"/>
      <c r="B505" s="37"/>
      <c r="C505" s="27"/>
      <c r="D505" s="30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38"/>
      <c r="P505" s="31"/>
      <c r="Q505" s="32"/>
      <c r="R505" s="33" t="str">
        <f t="shared" si="55"/>
        <v/>
      </c>
      <c r="S505" s="33"/>
    </row>
    <row r="506" spans="1:19" x14ac:dyDescent="0.25">
      <c r="A506" s="27"/>
      <c r="B506" s="27"/>
      <c r="C506" s="28"/>
      <c r="D506" s="29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40"/>
      <c r="P506" s="41"/>
      <c r="Q506" s="32"/>
      <c r="R506" s="33" t="str">
        <f t="shared" si="55"/>
        <v/>
      </c>
      <c r="S506" s="33"/>
    </row>
    <row r="507" spans="1:19" x14ac:dyDescent="0.25">
      <c r="A507" s="27"/>
      <c r="B507" s="27"/>
      <c r="C507" s="28"/>
      <c r="D507" s="29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36"/>
      <c r="P507" s="41"/>
      <c r="Q507" s="32"/>
      <c r="R507" s="33" t="str">
        <f t="shared" si="55"/>
        <v/>
      </c>
      <c r="S507" s="33"/>
    </row>
    <row r="508" spans="1:19" x14ac:dyDescent="0.25">
      <c r="A508" s="27"/>
      <c r="B508" s="27"/>
      <c r="C508" s="28"/>
      <c r="D508" s="29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42"/>
      <c r="P508" s="41"/>
      <c r="Q508" s="32"/>
      <c r="R508" s="33" t="str">
        <f t="shared" ref="R508:R534" si="56">+IF(ISERROR(VLOOKUP(B508,$AL$2:$AM$31,2,0)),"",VLOOKUP(B508,$AL$2:$AM$31,2,0))</f>
        <v/>
      </c>
      <c r="S508" s="33"/>
    </row>
    <row r="509" spans="1:19" x14ac:dyDescent="0.25">
      <c r="A509" s="27"/>
      <c r="B509" s="27"/>
      <c r="C509" s="28"/>
      <c r="D509" s="29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42"/>
      <c r="P509" s="41"/>
      <c r="Q509" s="32"/>
      <c r="R509" s="33" t="str">
        <f t="shared" si="56"/>
        <v/>
      </c>
      <c r="S509" s="33"/>
    </row>
    <row r="510" spans="1:19" x14ac:dyDescent="0.25">
      <c r="A510" s="27"/>
      <c r="B510" s="27"/>
      <c r="C510" s="28"/>
      <c r="D510" s="29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36"/>
      <c r="P510" s="41"/>
      <c r="Q510" s="32"/>
      <c r="R510" s="33" t="str">
        <f t="shared" si="56"/>
        <v/>
      </c>
      <c r="S510" s="33"/>
    </row>
    <row r="511" spans="1:19" x14ac:dyDescent="0.25">
      <c r="A511" s="27"/>
      <c r="B511" s="27"/>
      <c r="C511" s="28"/>
      <c r="D511" s="29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42"/>
      <c r="P511" s="41"/>
      <c r="Q511" s="32"/>
      <c r="R511" s="33" t="str">
        <f t="shared" si="56"/>
        <v/>
      </c>
      <c r="S511" s="33"/>
    </row>
    <row r="512" spans="1:19" x14ac:dyDescent="0.25">
      <c r="A512" s="27"/>
      <c r="B512" s="27"/>
      <c r="C512" s="28"/>
      <c r="D512" s="29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36"/>
      <c r="P512" s="41"/>
      <c r="Q512" s="32"/>
      <c r="R512" s="33" t="str">
        <f t="shared" si="56"/>
        <v/>
      </c>
      <c r="S512" s="33"/>
    </row>
    <row r="513" spans="1:19" x14ac:dyDescent="0.25">
      <c r="A513" s="27"/>
      <c r="B513" s="27"/>
      <c r="C513" s="28"/>
      <c r="D513" s="29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34"/>
      <c r="P513" s="31"/>
      <c r="Q513" s="32"/>
      <c r="R513" s="33" t="str">
        <f t="shared" si="56"/>
        <v/>
      </c>
      <c r="S513" s="33"/>
    </row>
    <row r="514" spans="1:19" x14ac:dyDescent="0.25">
      <c r="A514" s="27"/>
      <c r="B514" s="27"/>
      <c r="C514" s="28"/>
      <c r="D514" s="29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34"/>
      <c r="P514" s="31"/>
      <c r="Q514" s="32"/>
      <c r="R514" s="33" t="str">
        <f t="shared" si="56"/>
        <v/>
      </c>
      <c r="S514" s="33"/>
    </row>
    <row r="515" spans="1:19" x14ac:dyDescent="0.25">
      <c r="A515" s="27"/>
      <c r="B515" s="27"/>
      <c r="C515" s="28"/>
      <c r="D515" s="29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34"/>
      <c r="P515" s="31"/>
      <c r="Q515" s="32"/>
      <c r="R515" s="33" t="str">
        <f t="shared" si="56"/>
        <v/>
      </c>
      <c r="S515" s="33"/>
    </row>
    <row r="516" spans="1:19" x14ac:dyDescent="0.25">
      <c r="A516" s="27"/>
      <c r="B516" s="27"/>
      <c r="C516" s="28"/>
      <c r="D516" s="29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34"/>
      <c r="P516" s="31"/>
      <c r="Q516" s="32"/>
      <c r="R516" s="33" t="str">
        <f t="shared" si="56"/>
        <v/>
      </c>
      <c r="S516" s="33"/>
    </row>
    <row r="517" spans="1:19" x14ac:dyDescent="0.25">
      <c r="A517" s="27"/>
      <c r="B517" s="27"/>
      <c r="C517" s="28"/>
      <c r="D517" s="29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34"/>
      <c r="P517" s="31"/>
      <c r="Q517" s="32"/>
      <c r="R517" s="33" t="str">
        <f t="shared" si="56"/>
        <v/>
      </c>
      <c r="S517" s="33"/>
    </row>
    <row r="518" spans="1:19" x14ac:dyDescent="0.25">
      <c r="A518" s="27"/>
      <c r="B518" s="27"/>
      <c r="C518" s="28"/>
      <c r="D518" s="29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34"/>
      <c r="P518" s="31"/>
      <c r="Q518" s="32"/>
      <c r="R518" s="33" t="str">
        <f t="shared" si="56"/>
        <v/>
      </c>
      <c r="S518" s="33"/>
    </row>
    <row r="519" spans="1:19" x14ac:dyDescent="0.25">
      <c r="A519" s="27"/>
      <c r="B519" s="27"/>
      <c r="C519" s="28"/>
      <c r="D519" s="29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34"/>
      <c r="P519" s="31"/>
      <c r="Q519" s="32"/>
      <c r="R519" s="33" t="str">
        <f t="shared" si="56"/>
        <v/>
      </c>
      <c r="S519" s="33"/>
    </row>
    <row r="520" spans="1:19" x14ac:dyDescent="0.25">
      <c r="A520" s="27"/>
      <c r="B520" s="27"/>
      <c r="C520" s="28"/>
      <c r="D520" s="29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34"/>
      <c r="P520" s="31"/>
      <c r="Q520" s="32"/>
      <c r="R520" s="33" t="str">
        <f t="shared" si="56"/>
        <v/>
      </c>
      <c r="S520" s="33"/>
    </row>
    <row r="521" spans="1:19" x14ac:dyDescent="0.25">
      <c r="A521" s="27"/>
      <c r="B521" s="27"/>
      <c r="C521" s="28"/>
      <c r="D521" s="29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34"/>
      <c r="P521" s="31"/>
      <c r="Q521" s="32"/>
      <c r="R521" s="33" t="str">
        <f t="shared" si="56"/>
        <v/>
      </c>
      <c r="S521" s="33"/>
    </row>
    <row r="522" spans="1:19" x14ac:dyDescent="0.25">
      <c r="A522" s="27"/>
      <c r="B522" s="27"/>
      <c r="C522" s="28"/>
      <c r="D522" s="29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34"/>
      <c r="P522" s="31"/>
      <c r="Q522" s="32"/>
      <c r="R522" s="33" t="str">
        <f t="shared" si="56"/>
        <v/>
      </c>
      <c r="S522" s="33"/>
    </row>
    <row r="523" spans="1:19" x14ac:dyDescent="0.25">
      <c r="A523" s="27"/>
      <c r="B523" s="27"/>
      <c r="C523" s="28"/>
      <c r="D523" s="29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34"/>
      <c r="P523" s="31"/>
      <c r="Q523" s="32"/>
      <c r="R523" s="33" t="str">
        <f t="shared" si="56"/>
        <v/>
      </c>
      <c r="S523" s="33"/>
    </row>
    <row r="524" spans="1:19" x14ac:dyDescent="0.25">
      <c r="A524" s="27"/>
      <c r="B524" s="27"/>
      <c r="C524" s="28"/>
      <c r="D524" s="29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34"/>
      <c r="P524" s="31"/>
      <c r="Q524" s="32"/>
      <c r="R524" s="33" t="str">
        <f t="shared" si="56"/>
        <v/>
      </c>
      <c r="S524" s="33"/>
    </row>
    <row r="525" spans="1:19" x14ac:dyDescent="0.25">
      <c r="A525" s="27"/>
      <c r="B525" s="27"/>
      <c r="C525" s="28"/>
      <c r="D525" s="29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34"/>
      <c r="P525" s="31"/>
      <c r="Q525" s="32"/>
      <c r="R525" s="33" t="str">
        <f t="shared" si="56"/>
        <v/>
      </c>
      <c r="S525" s="33"/>
    </row>
    <row r="526" spans="1:19" x14ac:dyDescent="0.25">
      <c r="A526" s="27"/>
      <c r="B526" s="27"/>
      <c r="C526" s="28"/>
      <c r="D526" s="29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34"/>
      <c r="P526" s="31"/>
      <c r="Q526" s="32"/>
      <c r="R526" s="33" t="str">
        <f t="shared" si="56"/>
        <v/>
      </c>
      <c r="S526" s="33"/>
    </row>
    <row r="527" spans="1:19" x14ac:dyDescent="0.25">
      <c r="A527" s="27"/>
      <c r="B527" s="27"/>
      <c r="C527" s="28"/>
      <c r="D527" s="29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34"/>
      <c r="P527" s="31"/>
      <c r="Q527" s="32"/>
      <c r="R527" s="33" t="str">
        <f t="shared" si="56"/>
        <v/>
      </c>
      <c r="S527" s="33"/>
    </row>
    <row r="528" spans="1:19" x14ac:dyDescent="0.25">
      <c r="A528" s="27"/>
      <c r="B528" s="27"/>
      <c r="C528" s="28"/>
      <c r="D528" s="29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34"/>
      <c r="P528" s="31"/>
      <c r="Q528" s="32"/>
      <c r="R528" s="33" t="str">
        <f t="shared" si="56"/>
        <v/>
      </c>
      <c r="S528" s="33"/>
    </row>
    <row r="529" spans="1:19" x14ac:dyDescent="0.25">
      <c r="A529" s="27"/>
      <c r="B529" s="27"/>
      <c r="C529" s="28"/>
      <c r="D529" s="29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34"/>
      <c r="P529" s="31"/>
      <c r="Q529" s="32"/>
      <c r="R529" s="33" t="str">
        <f t="shared" si="56"/>
        <v/>
      </c>
      <c r="S529" s="33"/>
    </row>
    <row r="530" spans="1:19" x14ac:dyDescent="0.25">
      <c r="A530" s="27"/>
      <c r="B530" s="27"/>
      <c r="C530" s="28"/>
      <c r="D530" s="29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34"/>
      <c r="P530" s="31"/>
      <c r="Q530" s="32"/>
      <c r="R530" s="33" t="str">
        <f t="shared" si="56"/>
        <v/>
      </c>
      <c r="S530" s="33"/>
    </row>
    <row r="531" spans="1:19" x14ac:dyDescent="0.25">
      <c r="A531" s="27"/>
      <c r="B531" s="27"/>
      <c r="C531" s="28"/>
      <c r="D531" s="29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34"/>
      <c r="P531" s="31"/>
      <c r="Q531" s="32"/>
      <c r="R531" s="33" t="str">
        <f t="shared" si="56"/>
        <v/>
      </c>
      <c r="S531" s="33"/>
    </row>
    <row r="532" spans="1:19" x14ac:dyDescent="0.25">
      <c r="A532" s="27"/>
      <c r="B532" s="27"/>
      <c r="C532" s="28"/>
      <c r="D532" s="29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34"/>
      <c r="P532" s="31"/>
      <c r="Q532" s="32"/>
      <c r="R532" s="33" t="str">
        <f t="shared" si="56"/>
        <v/>
      </c>
      <c r="S532" s="33"/>
    </row>
    <row r="533" spans="1:19" x14ac:dyDescent="0.25">
      <c r="A533" s="27"/>
      <c r="B533" s="27"/>
      <c r="C533" s="28"/>
      <c r="D533" s="29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34"/>
      <c r="P533" s="31"/>
      <c r="Q533" s="32"/>
      <c r="R533" s="33" t="str">
        <f t="shared" si="56"/>
        <v/>
      </c>
      <c r="S533" s="33"/>
    </row>
    <row r="534" spans="1:19" x14ac:dyDescent="0.25">
      <c r="A534" s="27"/>
      <c r="B534" s="27"/>
      <c r="C534" s="28"/>
      <c r="D534" s="29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34"/>
      <c r="P534" s="31"/>
      <c r="Q534" s="32"/>
      <c r="R534" s="33" t="str">
        <f t="shared" si="56"/>
        <v/>
      </c>
      <c r="S534" s="33"/>
    </row>
    <row r="535" spans="1:19" x14ac:dyDescent="0.25">
      <c r="A535" s="32"/>
      <c r="B535" s="35"/>
      <c r="C535" s="32"/>
      <c r="D535" s="32"/>
      <c r="E535" s="43"/>
      <c r="F535" s="43"/>
      <c r="G535" s="43"/>
      <c r="H535" s="43"/>
      <c r="I535" s="44"/>
      <c r="J535" s="45"/>
      <c r="K535" s="32"/>
      <c r="L535" s="32"/>
      <c r="M535" s="35"/>
      <c r="N535" s="35"/>
      <c r="O535" s="35"/>
      <c r="P535" s="35"/>
      <c r="Q535" s="32"/>
      <c r="R535" s="32"/>
      <c r="S535" s="32"/>
    </row>
  </sheetData>
  <autoFilter ref="A4:S534">
    <filterColumn colId="4" showButton="0"/>
    <filterColumn colId="5" showButton="0"/>
    <filterColumn colId="6" showButton="0"/>
    <filterColumn colId="10" showButton="0"/>
    <filterColumn colId="11" showButton="0"/>
    <filterColumn colId="13" showButton="0"/>
  </autoFilter>
  <mergeCells count="20">
    <mergeCell ref="C4:C5"/>
    <mergeCell ref="D4:D5"/>
    <mergeCell ref="E4:H4"/>
    <mergeCell ref="I4:I5"/>
    <mergeCell ref="Q1:S2"/>
    <mergeCell ref="A3:D3"/>
    <mergeCell ref="E3:H3"/>
    <mergeCell ref="J3:S3"/>
    <mergeCell ref="S4:S5"/>
    <mergeCell ref="A1:H1"/>
    <mergeCell ref="A2:H2"/>
    <mergeCell ref="I1:P2"/>
    <mergeCell ref="J4:J5"/>
    <mergeCell ref="K4:M4"/>
    <mergeCell ref="N4:O4"/>
    <mergeCell ref="P4:P5"/>
    <mergeCell ref="Q4:Q5"/>
    <mergeCell ref="R4:R5"/>
    <mergeCell ref="A4:A5"/>
    <mergeCell ref="B4:B5"/>
  </mergeCells>
  <dataValidations count="9">
    <dataValidation type="list" allowBlank="1" showInputMessage="1" showErrorMessage="1" sqref="D6:D47 D86:D519">
      <formula1>$AI$3:$AI$17</formula1>
    </dataValidation>
    <dataValidation type="list" allowBlank="1" showInputMessage="1" showErrorMessage="1" sqref="C6:C47 C86:C534">
      <formula1>$AH$3:$AH$10</formula1>
    </dataValidation>
    <dataValidation type="date" allowBlank="1" showInputMessage="1" showErrorMessage="1" sqref="L6:L11 L312:L319">
      <formula1>42370</formula1>
      <formula2>42735</formula2>
    </dataValidation>
    <dataValidation type="date" allowBlank="1" showInputMessage="1" showErrorMessage="1" sqref="K6:K11 K312:K319">
      <formula1>42370</formula1>
      <formula2>42370</formula2>
    </dataValidation>
    <dataValidation type="date" allowBlank="1" showInputMessage="1" showErrorMessage="1" errorTitle="error de entrada" error="revise la fecha de entrada especialmente el año" sqref="K12:L20 K31:L32 K86:L120 K142:L161 K126:L129">
      <formula1>42370</formula1>
      <formula2>42735</formula2>
    </dataValidation>
    <dataValidation type="list" allowBlank="1" showInputMessage="1" showErrorMessage="1" sqref="C48:C85">
      <formula1>$AH$3:$AH$7</formula1>
    </dataValidation>
    <dataValidation type="list" allowBlank="1" showInputMessage="1" showErrorMessage="1" sqref="D48:D85">
      <formula1>$AI$3:$AI$13</formula1>
    </dataValidation>
    <dataValidation type="date" allowBlank="1" showInputMessage="1" showErrorMessage="1" promptTitle="FECHA" prompt="se ingresa día/mes/año" sqref="K121:L125">
      <formula1>42005</formula1>
      <formula2>42369</formula2>
    </dataValidation>
    <dataValidation type="list" allowBlank="1" showInputMessage="1" showErrorMessage="1" sqref="B6:B525">
      <formula1>$AL$2:$AL$34</formula1>
    </dataValidation>
  </dataValidation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fc55ad56-d957-440a-80a2-f72f121e70a9">Plan de acción y PGA consolidado 2016</Descripci_x00f3_n>
    <Vigencia xmlns="fc55ad56-d957-440a-80a2-f72f121e70a9">2016</Vigencia>
    <Nivel xmlns="fc55ad56-d957-440a-80a2-f72f121e70a9">Operativo</Nivel>
    <Fecha_x0020_de_x0020_Publicaci_x00f3_n xmlns="fc55ad56-d957-440a-80a2-f72f121e70a9">2016-01-26T05:00:00+00:00</Fecha_x0020_de_x0020_Publicaci_x00f3_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53E0D8DD81204784375542875D6FBF" ma:contentTypeVersion="5" ma:contentTypeDescription="Crear nuevo documento." ma:contentTypeScope="" ma:versionID="f817ef8f5f69ac96ff5eaf319fddbb9c">
  <xsd:schema xmlns:xsd="http://www.w3.org/2001/XMLSchema" xmlns:xs="http://www.w3.org/2001/XMLSchema" xmlns:p="http://schemas.microsoft.com/office/2006/metadata/properties" xmlns:ns2="fc55ad56-d957-440a-80a2-f72f121e70a9" xmlns:ns3="9188eaee-deac-48bd-b75f-44b91a54911b" targetNamespace="http://schemas.microsoft.com/office/2006/metadata/properties" ma:root="true" ma:fieldsID="b4235d220a702ddf00a2e588b863249c" ns2:_="" ns3:_="">
    <xsd:import namespace="fc55ad56-d957-440a-80a2-f72f121e70a9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_x0020_de_x0020_Publicaci_x00f3_n" minOccurs="0"/>
                <xsd:element ref="ns2:Descripci_x00f3_n" minOccurs="0"/>
                <xsd:element ref="ns2:Vigencia" minOccurs="0"/>
                <xsd:element ref="ns2:Nivel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5ad56-d957-440a-80a2-f72f121e70a9" elementFormDefault="qualified">
    <xsd:import namespace="http://schemas.microsoft.com/office/2006/documentManagement/types"/>
    <xsd:import namespace="http://schemas.microsoft.com/office/infopath/2007/PartnerControls"/>
    <xsd:element name="Fecha_x0020_de_x0020_Publicaci_x00f3_n" ma:index="8" nillable="true" ma:displayName="Fecha de Publicación" ma:format="DateOnly" ma:internalName="Fecha_x0020_de_x0020_Publicaci_x00f3_n">
      <xsd:simpleType>
        <xsd:restriction base="dms:DateTime"/>
      </xsd:simpleType>
    </xsd:element>
    <xsd:element name="Descripci_x00f3_n" ma:index="9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Vigencia" ma:index="10" nillable="true" ma:displayName="Vigencia" ma:internalName="Vigencia">
      <xsd:simpleType>
        <xsd:restriction base="dms:Text">
          <xsd:maxLength value="255"/>
        </xsd:restriction>
      </xsd:simpleType>
    </xsd:element>
    <xsd:element name="Nivel" ma:index="11" nillable="true" ma:displayName="Nivel" ma:internalName="Niv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6BE452-3C7F-407E-814A-140605A96ACE}"/>
</file>

<file path=customXml/itemProps2.xml><?xml version="1.0" encoding="utf-8"?>
<ds:datastoreItem xmlns:ds="http://schemas.openxmlformats.org/officeDocument/2006/customXml" ds:itemID="{3E91DF8B-430E-4829-891B-9E793F8AF953}"/>
</file>

<file path=customXml/itemProps3.xml><?xml version="1.0" encoding="utf-8"?>
<ds:datastoreItem xmlns:ds="http://schemas.openxmlformats.org/officeDocument/2006/customXml" ds:itemID="{0CF7345C-023C-4E70-8676-E6A4866CB2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FPL06-I PA Y PGA Consolidado</vt:lpstr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acción y PGA consolidado 2016</dc:title>
  <dc:creator>Luz Miriam Usquiano Gallon</dc:creator>
  <cp:lastModifiedBy>Juan Pablo Gamboa Castaño</cp:lastModifiedBy>
  <dcterms:created xsi:type="dcterms:W3CDTF">2012-10-19T17:47:12Z</dcterms:created>
  <dcterms:modified xsi:type="dcterms:W3CDTF">2015-12-16T20:12:37Z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0x0101005853E0D8DD81204784375542875D6FBF</vt:lpwstr>
  </property>
  <property fmtid="{D5CDD505-2E9C-101B-9397-08002B2CF9AE}" pid="3" name="Order">
    <vt:r8>7500</vt:r8>
  </property>
  <property fmtid="{D5CDD505-2E9C-101B-9397-08002B2CF9AE}" pid="4" name="xd_ProgID">
    <vt:lpwstr/>
  </property>
  <property fmtid="{D5CDD505-2E9C-101B-9397-08002B2CF9AE}" pid="5" name="_CopySource">
    <vt:lpwstr>http://www.cgm.gov.co/cgm/Paginaweb/TAIP/Planeacin institucional/plan de acción y pga consolidado 2016.xlsx</vt:lpwstr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